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ocs.live.net/80dbb74bfaa5d692/Desktop/Projects/Excel Projects/Operational Query Management Tracker/"/>
    </mc:Choice>
  </mc:AlternateContent>
  <xr:revisionPtr revIDLastSave="912" documentId="8_{A5BEA507-6DED-4064-B952-A2C1ADE66AB1}" xr6:coauthVersionLast="47" xr6:coauthVersionMax="47" xr10:uidLastSave="{409A5F90-2C41-4E6A-A428-CD4D8CACE5C5}"/>
  <bookViews>
    <workbookView xWindow="10980" yWindow="12705" windowWidth="36450" windowHeight="10485" tabRatio="837" xr2:uid="{F988CE6D-F767-4240-A9E5-585BCA15A0AC}"/>
  </bookViews>
  <sheets>
    <sheet name="README" sheetId="11" r:id="rId1"/>
    <sheet name="Cover" sheetId="1" r:id="rId2"/>
    <sheet name="Dashboard" sheetId="8" r:id="rId3"/>
    <sheet name="Drilldown" sheetId="9" r:id="rId4"/>
    <sheet name="Pivot_Heatmap" sheetId="7" r:id="rId5"/>
    <sheet name="Data_QueryLog" sheetId="2" r:id="rId6"/>
    <sheet name="Data_Status" sheetId="3" r:id="rId7"/>
    <sheet name="Data_Agents" sheetId="4" r:id="rId8"/>
    <sheet name="Data_Categories" sheetId="5" r:id="rId9"/>
    <sheet name="Calc_Metrics" sheetId="6" r:id="rId10"/>
    <sheet name="Admin" sheetId="10" r:id="rId11"/>
  </sheets>
  <definedNames>
    <definedName name="rngAssignedTo">tblQueries[AssignedTo]</definedName>
    <definedName name="rngReceivedDate">tblQueries[ReceivedDate]</definedName>
    <definedName name="rngSLAHours">tblCategories[SLAHours]</definedName>
    <definedName name="rngStatus">tblStatus[Status]</definedName>
    <definedName name="SelectedEndDate">Dashboard!$E$5</definedName>
    <definedName name="SelectedStartDate">Dashboard!$C$5</definedName>
    <definedName name="Slicer_AssignedTo">#N/A</definedName>
    <definedName name="Slicer_Category">#N/A</definedName>
    <definedName name="Slicer_Channel">#N/A</definedName>
    <definedName name="Slicer_Priority">#N/A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2"/>
        <x14:slicerCache r:id="rId13"/>
        <x14:slicerCache r:id="rId14"/>
        <x14:slicerCache r:id="rId1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2" i="9" l="1"/>
  <c r="K12" i="9" s="1"/>
  <c r="C12" i="9"/>
  <c r="D12" i="9"/>
  <c r="E12" i="9"/>
  <c r="M12" i="9" s="1"/>
  <c r="F12" i="9"/>
  <c r="G12" i="9"/>
  <c r="H12" i="9"/>
  <c r="I12" i="9"/>
  <c r="B11" i="9"/>
  <c r="K11" i="9" s="1"/>
  <c r="C11" i="9"/>
  <c r="D11" i="9"/>
  <c r="E11" i="9"/>
  <c r="M11" i="9" s="1"/>
  <c r="F11" i="9"/>
  <c r="G11" i="9"/>
  <c r="H11" i="9"/>
  <c r="I11" i="9"/>
  <c r="B10" i="9"/>
  <c r="K10" i="9" s="1"/>
  <c r="C10" i="9"/>
  <c r="D10" i="9"/>
  <c r="E10" i="9"/>
  <c r="M10" i="9" s="1"/>
  <c r="F10" i="9"/>
  <c r="G10" i="9"/>
  <c r="H10" i="9"/>
  <c r="I10" i="9"/>
  <c r="B9" i="9"/>
  <c r="K9" i="9" s="1"/>
  <c r="C9" i="9"/>
  <c r="D9" i="9"/>
  <c r="E9" i="9"/>
  <c r="M9" i="9" s="1"/>
  <c r="F9" i="9"/>
  <c r="G9" i="9"/>
  <c r="H9" i="9"/>
  <c r="I9" i="9"/>
  <c r="B8" i="9"/>
  <c r="K8" i="9" s="1"/>
  <c r="C8" i="9"/>
  <c r="D8" i="9"/>
  <c r="E8" i="9"/>
  <c r="M8" i="9" s="1"/>
  <c r="F8" i="9"/>
  <c r="G8" i="9"/>
  <c r="H8" i="9"/>
  <c r="I8" i="9"/>
  <c r="B7" i="9"/>
  <c r="K7" i="9" s="1"/>
  <c r="C7" i="9"/>
  <c r="D7" i="9"/>
  <c r="E7" i="9"/>
  <c r="M7" i="9" s="1"/>
  <c r="F7" i="9"/>
  <c r="G7" i="9"/>
  <c r="H7" i="9"/>
  <c r="I7" i="9"/>
  <c r="J6" i="9"/>
  <c r="B6" i="9"/>
  <c r="K6" i="9" s="1"/>
  <c r="C6" i="9"/>
  <c r="D6" i="9"/>
  <c r="E6" i="9"/>
  <c r="M6" i="9" s="1"/>
  <c r="F6" i="9"/>
  <c r="G6" i="9"/>
  <c r="H6" i="9"/>
  <c r="I6" i="9"/>
  <c r="M5" i="9"/>
  <c r="K5" i="9"/>
  <c r="J5" i="9"/>
  <c r="B5" i="9"/>
  <c r="C5" i="9"/>
  <c r="D5" i="9"/>
  <c r="E5" i="9"/>
  <c r="F5" i="9"/>
  <c r="G5" i="9"/>
  <c r="H5" i="9"/>
  <c r="I5" i="9"/>
  <c r="I21" i="8"/>
  <c r="I20" i="8"/>
  <c r="I19" i="8"/>
  <c r="D22" i="8"/>
  <c r="D21" i="8"/>
  <c r="D20" i="8"/>
  <c r="D19" i="8"/>
  <c r="C22" i="8"/>
  <c r="E8" i="8"/>
  <c r="B8" i="8"/>
  <c r="E8" i="7"/>
  <c r="D8" i="7"/>
  <c r="C8" i="7"/>
  <c r="E7" i="7"/>
  <c r="D7" i="7"/>
  <c r="C7" i="7"/>
  <c r="E6" i="7"/>
  <c r="D6" i="7"/>
  <c r="C6" i="7"/>
  <c r="E5" i="7"/>
  <c r="D5" i="7"/>
  <c r="C5" i="7"/>
  <c r="L14" i="6"/>
  <c r="L13" i="6"/>
  <c r="L12" i="6"/>
  <c r="L11" i="6"/>
  <c r="I9" i="6" a="1"/>
  <c r="I9" i="6" s="1"/>
  <c r="I8" i="6" a="1"/>
  <c r="I8" i="6" s="1"/>
  <c r="C21" i="8" s="1"/>
  <c r="I7" i="6" a="1"/>
  <c r="I7" i="6" s="1"/>
  <c r="C20" i="8" s="1"/>
  <c r="I6" i="6" a="1"/>
  <c r="I6" i="6" s="1"/>
  <c r="C19" i="8" s="1"/>
  <c r="F35" i="6"/>
  <c r="D35" i="6"/>
  <c r="E35" i="6" s="1"/>
  <c r="C35" i="6"/>
  <c r="F34" i="6"/>
  <c r="D34" i="6"/>
  <c r="E34" i="6" s="1"/>
  <c r="C34" i="6"/>
  <c r="F33" i="6"/>
  <c r="D33" i="6"/>
  <c r="E33" i="6" s="1"/>
  <c r="C33" i="6"/>
  <c r="F32" i="6"/>
  <c r="D32" i="6"/>
  <c r="E32" i="6" s="1"/>
  <c r="C32" i="6"/>
  <c r="F31" i="6"/>
  <c r="D31" i="6"/>
  <c r="E31" i="6" s="1"/>
  <c r="C31" i="6"/>
  <c r="F30" i="6"/>
  <c r="D30" i="6"/>
  <c r="E30" i="6" s="1"/>
  <c r="C30" i="6"/>
  <c r="F29" i="6"/>
  <c r="D29" i="6"/>
  <c r="E29" i="6" s="1"/>
  <c r="C29" i="6"/>
  <c r="F28" i="6"/>
  <c r="D28" i="6"/>
  <c r="E28" i="6" s="1"/>
  <c r="C28" i="6"/>
  <c r="F27" i="6"/>
  <c r="D27" i="6"/>
  <c r="E27" i="6" s="1"/>
  <c r="C27" i="6"/>
  <c r="F26" i="6"/>
  <c r="D26" i="6"/>
  <c r="E26" i="6" s="1"/>
  <c r="C26" i="6"/>
  <c r="F25" i="6"/>
  <c r="D25" i="6"/>
  <c r="E25" i="6" s="1"/>
  <c r="C25" i="6"/>
  <c r="F24" i="6"/>
  <c r="D24" i="6"/>
  <c r="E24" i="6" s="1"/>
  <c r="C24" i="6"/>
  <c r="F23" i="6"/>
  <c r="E23" i="6"/>
  <c r="D23" i="6"/>
  <c r="C23" i="6"/>
  <c r="F22" i="6"/>
  <c r="D22" i="6"/>
  <c r="E22" i="6" s="1"/>
  <c r="C22" i="6"/>
  <c r="F21" i="6"/>
  <c r="D21" i="6"/>
  <c r="E21" i="6" s="1"/>
  <c r="C21" i="6"/>
  <c r="F20" i="6"/>
  <c r="D20" i="6"/>
  <c r="E20" i="6" s="1"/>
  <c r="C20" i="6"/>
  <c r="F19" i="6"/>
  <c r="D19" i="6"/>
  <c r="E19" i="6" s="1"/>
  <c r="C19" i="6"/>
  <c r="F18" i="6"/>
  <c r="D18" i="6"/>
  <c r="E18" i="6" s="1"/>
  <c r="C18" i="6"/>
  <c r="F17" i="6"/>
  <c r="D17" i="6"/>
  <c r="E17" i="6" s="1"/>
  <c r="C17" i="6"/>
  <c r="F16" i="6"/>
  <c r="D16" i="6"/>
  <c r="E16" i="6" s="1"/>
  <c r="C16" i="6"/>
  <c r="F15" i="6"/>
  <c r="E15" i="6"/>
  <c r="D15" i="6"/>
  <c r="C15" i="6"/>
  <c r="F14" i="6"/>
  <c r="D14" i="6"/>
  <c r="E14" i="6" s="1"/>
  <c r="C14" i="6"/>
  <c r="F13" i="6"/>
  <c r="D13" i="6"/>
  <c r="E13" i="6" s="1"/>
  <c r="C13" i="6"/>
  <c r="F12" i="6"/>
  <c r="D12" i="6"/>
  <c r="E12" i="6" s="1"/>
  <c r="C12" i="6"/>
  <c r="F11" i="6"/>
  <c r="D11" i="6"/>
  <c r="E11" i="6" s="1"/>
  <c r="C11" i="6"/>
  <c r="E10" i="6"/>
  <c r="D10" i="6"/>
  <c r="C10" i="6"/>
  <c r="F9" i="6"/>
  <c r="D9" i="6"/>
  <c r="E9" i="6" s="1"/>
  <c r="C9" i="6"/>
  <c r="F8" i="6"/>
  <c r="D8" i="6"/>
  <c r="E8" i="6" s="1"/>
  <c r="C8" i="6"/>
  <c r="F7" i="6"/>
  <c r="D7" i="6"/>
  <c r="E7" i="6" s="1"/>
  <c r="C7" i="6"/>
  <c r="D6" i="6"/>
  <c r="E6" i="6" s="1"/>
  <c r="C6" i="6"/>
  <c r="D5" i="6"/>
  <c r="E5" i="6" s="1"/>
  <c r="C5" i="6"/>
  <c r="H11" i="3"/>
  <c r="L11" i="9" s="1"/>
  <c r="H9" i="3"/>
  <c r="L9" i="9" s="1"/>
  <c r="H8" i="3"/>
  <c r="L8" i="9" s="1"/>
  <c r="H6" i="3"/>
  <c r="L6" i="9" s="1"/>
  <c r="G12" i="3"/>
  <c r="H12" i="3" s="1"/>
  <c r="L12" i="9" s="1"/>
  <c r="G11" i="3"/>
  <c r="G10" i="3"/>
  <c r="F10" i="6" s="1"/>
  <c r="G9" i="3"/>
  <c r="G8" i="3"/>
  <c r="G7" i="3"/>
  <c r="H7" i="3" s="1"/>
  <c r="L7" i="9" s="1"/>
  <c r="G6" i="3"/>
  <c r="F5" i="6" s="1"/>
  <c r="G5" i="3"/>
  <c r="H5" i="3" s="1"/>
  <c r="L5" i="9" s="1"/>
  <c r="J11" i="9" l="1"/>
  <c r="J10" i="9"/>
  <c r="M14" i="6"/>
  <c r="H10" i="3"/>
  <c r="L10" i="9" s="1"/>
  <c r="J8" i="9"/>
  <c r="J7" i="9"/>
  <c r="M11" i="6"/>
  <c r="M12" i="6"/>
  <c r="M13" i="6"/>
  <c r="K8" i="8"/>
  <c r="J9" i="9"/>
  <c r="F6" i="6"/>
  <c r="J12" i="9"/>
  <c r="L6" i="6" l="1"/>
  <c r="L7" i="6"/>
  <c r="H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<sst xmlns="http://schemas.openxmlformats.org/spreadsheetml/2006/main" count="401" uniqueCount="312">
  <si>
    <t>Operational Query Management Tracker</t>
  </si>
  <si>
    <t>Executive operations model for query volume, workload, SLA compliance, and case-level action.</t>
  </si>
  <si>
    <t>CONTENTS</t>
  </si>
  <si>
    <t>Dashboard</t>
  </si>
  <si>
    <t>Executive KPIs, trends, workload, heat map, and interactive filters</t>
  </si>
  <si>
    <t>Drilldown</t>
  </si>
  <si>
    <t>Case-level joined view with action fields</t>
  </si>
  <si>
    <t>Data_QueryLog</t>
  </si>
  <si>
    <t>Raw query intake records in tblQueries</t>
  </si>
  <si>
    <t>Data_Status</t>
  </si>
  <si>
    <t>Status and SLA calculations in tblStatus</t>
  </si>
  <si>
    <t>Data_Agents</t>
  </si>
  <si>
    <t>Agent roster and daily capacity</t>
  </si>
  <si>
    <t>Data_Categories</t>
  </si>
  <si>
    <t>Category, root cause, SLA, and weighting</t>
  </si>
  <si>
    <t>Calc_Metrics</t>
  </si>
  <si>
    <t>Daily, weekly, SLA, and trend calculations</t>
  </si>
  <si>
    <t>Pivot_Heatmap</t>
  </si>
  <si>
    <t>Category-by-agent workload matrix</t>
  </si>
  <si>
    <t>Admin</t>
  </si>
  <si>
    <t>Inputs, snapshots, and operating guide</t>
  </si>
  <si>
    <t>Start on Dashboard. Change the two date inputs to refresh KPIs and summaries. Add new records to the source tables; calculated metrics and charts remain live.</t>
  </si>
  <si>
    <t>QUERY LOG</t>
  </si>
  <si>
    <t>Raw client query records — add new rows to tblQueries.</t>
  </si>
  <si>
    <t>QueryID</t>
  </si>
  <si>
    <t>ReceivedDate</t>
  </si>
  <si>
    <t>Channel</t>
  </si>
  <si>
    <t>Category</t>
  </si>
  <si>
    <t>Priority</t>
  </si>
  <si>
    <t>AssignedTo</t>
  </si>
  <si>
    <t>CreatedBy</t>
  </si>
  <si>
    <t>Description</t>
  </si>
  <si>
    <t>Q-0001</t>
  </si>
  <si>
    <t>Email</t>
  </si>
  <si>
    <t>Billing</t>
  </si>
  <si>
    <t>High</t>
  </si>
  <si>
    <t>Alice J</t>
  </si>
  <si>
    <t>Client A</t>
  </si>
  <si>
    <t>Invoice discrepancy</t>
  </si>
  <si>
    <t>Q-0002</t>
  </si>
  <si>
    <t>Portal</t>
  </si>
  <si>
    <t>Account</t>
  </si>
  <si>
    <t>Medium</t>
  </si>
  <si>
    <t>Bob K</t>
  </si>
  <si>
    <t>Client B</t>
  </si>
  <si>
    <t>Update contact details</t>
  </si>
  <si>
    <t>Q-0003</t>
  </si>
  <si>
    <t>Phone</t>
  </si>
  <si>
    <t>Critical</t>
  </si>
  <si>
    <t>Claire M</t>
  </si>
  <si>
    <t>Client C</t>
  </si>
  <si>
    <t>Duplicate charge</t>
  </si>
  <si>
    <t>Q-0004</t>
  </si>
  <si>
    <t>Technical</t>
  </si>
  <si>
    <t>Low</t>
  </si>
  <si>
    <t>Dan S</t>
  </si>
  <si>
    <t>Client D</t>
  </si>
  <si>
    <t>Login issue</t>
  </si>
  <si>
    <t>Q-0005</t>
  </si>
  <si>
    <t>Client E</t>
  </si>
  <si>
    <t>Refund request</t>
  </si>
  <si>
    <t>Q-0006</t>
  </si>
  <si>
    <t>Client F</t>
  </si>
  <si>
    <t>KYC update</t>
  </si>
  <si>
    <t>Q-0007</t>
  </si>
  <si>
    <t>Client G</t>
  </si>
  <si>
    <t>Error message</t>
  </si>
  <si>
    <t>Q-0008</t>
  </si>
  <si>
    <t>Client H</t>
  </si>
  <si>
    <t>Chargeback inquiry</t>
  </si>
  <si>
    <t>STATUS &amp; SLA</t>
  </si>
  <si>
    <t>Current status with live resolution-hour and SLA-breach calculations.</t>
  </si>
  <si>
    <t>Status</t>
  </si>
  <si>
    <t>StatusDate</t>
  </si>
  <si>
    <t>ResolvedDate</t>
  </si>
  <si>
    <t>ResolutionCode</t>
  </si>
  <si>
    <t>TimeToResolveHours</t>
  </si>
  <si>
    <t>SLAFlag</t>
  </si>
  <si>
    <t>Closed</t>
  </si>
  <si>
    <t>Corrected invoice</t>
  </si>
  <si>
    <t>Open</t>
  </si>
  <si>
    <t>Awaiting client</t>
  </si>
  <si>
    <t>Refund issued</t>
  </si>
  <si>
    <t>Password reset</t>
  </si>
  <si>
    <t>Escalated</t>
  </si>
  <si>
    <t>KYC updated</t>
  </si>
  <si>
    <t>Needs developer</t>
  </si>
  <si>
    <t>Chargeback logged</t>
  </si>
  <si>
    <t>AGENT CAPACITY</t>
  </si>
  <si>
    <t>Roster, team alignment, FTE, and daily handling capacity.</t>
  </si>
  <si>
    <t>Agent</t>
  </si>
  <si>
    <t>Team</t>
  </si>
  <si>
    <t>FTE</t>
  </si>
  <si>
    <t>MaxDailyCapacity</t>
  </si>
  <si>
    <t>CATEGORY POLICY</t>
  </si>
  <si>
    <t>Root cause taxonomy, SLA threshold, and priority weighting.</t>
  </si>
  <si>
    <t>RootCause</t>
  </si>
  <si>
    <t>SLAHours</t>
  </si>
  <si>
    <t>PriorityWeight</t>
  </si>
  <si>
    <t>Third party billing</t>
  </si>
  <si>
    <t>Data update</t>
  </si>
  <si>
    <t>System issue</t>
  </si>
  <si>
    <t>METRIC ENGINE</t>
  </si>
  <si>
    <t>Daily and weekly operational aggregates feeding Dashboard visuals.</t>
  </si>
  <si>
    <t>Date</t>
  </si>
  <si>
    <t>DailyVolume</t>
  </si>
  <si>
    <t>WeekStart</t>
  </si>
  <si>
    <t>WeeklyVolume</t>
  </si>
  <si>
    <t>AvgResolutionHours</t>
  </si>
  <si>
    <t>DASHBOARD HELPERS</t>
  </si>
  <si>
    <t>OpenAssigned</t>
  </si>
  <si>
    <t>SLA</t>
  </si>
  <si>
    <t>Count</t>
  </si>
  <si>
    <t>Compliant</t>
  </si>
  <si>
    <t>Breached</t>
  </si>
  <si>
    <t>MovingAvg</t>
  </si>
  <si>
    <t>CATEGORY × AGENT HEAT MAP</t>
  </si>
  <si>
    <t>Count of assigned queries by category and analyst.</t>
  </si>
  <si>
    <t>Billing is the largest intake category. Alice J and Claire M carry its specialist load, Bob K is concentrated on Account work, and Dan S spans Technical and Billing. Review this matrix with open workload before assigning new cases.</t>
  </si>
  <si>
    <t>OPERATIONS DASHBOARD</t>
  </si>
  <si>
    <t>Executive view | edit B5 and D5; KPIs and summaries update automatically.</t>
  </si>
  <si>
    <t>DATE FILTER</t>
  </si>
  <si>
    <t>Start Date</t>
  </si>
  <si>
    <t>End Date</t>
  </si>
  <si>
    <t>TOTAL QUERIES</t>
  </si>
  <si>
    <t>OPEN QUERIES</t>
  </si>
  <si>
    <t>SLA COMPLIANCE</t>
  </si>
  <si>
    <t>AVG RESOLUTION HRS</t>
  </si>
  <si>
    <t>STORY IN BRIEF</t>
  </si>
  <si>
    <t>The sample workload contains eight July queries, with three still open. Aging open cases now drive the SLA exposure. Billing is the largest intake category, so capacity review and overdue follow-up should begin with that queue. The model updates as source-table rows are added.</t>
  </si>
  <si>
    <t>WORKLOAD BY AGENT</t>
  </si>
  <si>
    <t>CATEGORY MIX</t>
  </si>
  <si>
    <t>Capacity</t>
  </si>
  <si>
    <t>Queries</t>
  </si>
  <si>
    <t>QUERY DRILLDOWN</t>
  </si>
  <si>
    <t>Joined case detail with status, SLA, root cause, and action-entry columns.</t>
  </si>
  <si>
    <t>Action</t>
  </si>
  <si>
    <t>Note</t>
  </si>
  <si>
    <t>ADMIN &amp; GOVERNANCE</t>
  </si>
  <si>
    <t>Configuration, named ranges, snapshot area, and operating instructions.</t>
  </si>
  <si>
    <t>CONFIGURATION</t>
  </si>
  <si>
    <t>Setting</t>
  </si>
  <si>
    <t>Value</t>
  </si>
  <si>
    <t>SLA Red Threshold</t>
  </si>
  <si>
    <t>SLA Amber Threshold</t>
  </si>
  <si>
    <t>Last Model Refresh</t>
  </si>
  <si>
    <t>KPI SNAPSHOTS</t>
  </si>
  <si>
    <t>SnapshotTime</t>
  </si>
  <si>
    <t>TotalQueries</t>
  </si>
  <si>
    <t>OpenQueries</t>
  </si>
  <si>
    <t>SLACompliance</t>
  </si>
  <si>
    <t>README</t>
  </si>
  <si>
    <t>1. Intake</t>
  </si>
  <si>
    <t>Add query rows to tblQueries on Data_QueryLog.</t>
  </si>
  <si>
    <t>2. Status</t>
  </si>
  <si>
    <t>Update tblStatus on Data_Status; SLA helpers calculate automatically.</t>
  </si>
  <si>
    <t>3. Policy</t>
  </si>
  <si>
    <t>Maintain SLA hours and root causes in tblCategories.</t>
  </si>
  <si>
    <t>4. Dashboard</t>
  </si>
  <si>
    <t>Change SelectedStartDate and SelectedEndDate on Dashboard.</t>
  </si>
  <si>
    <t>5. Drilldown</t>
  </si>
  <si>
    <t>Review joined records and use Action / Note cells for follow-up.</t>
  </si>
  <si>
    <t>6. Automation</t>
  </si>
  <si>
    <t>VBA is not embedded. tblSnapshots is ready for the optional RefreshAndSnapshot macro.</t>
  </si>
  <si>
    <t>WORKLOAD &amp; SLA VISUALS</t>
  </si>
  <si>
    <t>Open workload and SLA outcome mix are shown below. Use the interactive filters after the charts to inspect the source query table.</t>
  </si>
  <si>
    <t>INTERACTIVE FILTERS</t>
  </si>
  <si>
    <t>Filters apply directly to tblQueries: Channel, Category, Priority, and Assigned To.</t>
  </si>
  <si>
    <t>WORKBOOK README</t>
  </si>
  <si>
    <t>Operating guide, data flow, and logic maintenance map for the Operational Query Management Tracker.</t>
  </si>
  <si>
    <t>START HERE</t>
  </si>
  <si>
    <t>WORKBOOK MAP</t>
  </si>
  <si>
    <t>WHERE TO MODIFY LOGIC</t>
  </si>
  <si>
    <t>DEPENDENCIES &amp; SAFE CHANGES</t>
  </si>
  <si>
    <t>KEY NAMED ITEMS</t>
  </si>
  <si>
    <t>Step</t>
  </si>
  <si>
    <t>Location</t>
  </si>
  <si>
    <t>Result</t>
  </si>
  <si>
    <t>1. Set reporting period</t>
  </si>
  <si>
    <t>Dashboard!C5 and Dashboard!E5</t>
  </si>
  <si>
    <t>Enter the start and end dates. These cells are named SelectedStartDate and SelectedEndDate.</t>
  </si>
  <si>
    <t>Date-filtered volume and category summaries recalculate.</t>
  </si>
  <si>
    <t>2. Add intake records</t>
  </si>
  <si>
    <t>Data_QueryLog!tblQueries</t>
  </si>
  <si>
    <t>Add one row per query; keep QueryID unique and use existing category and agent labels.</t>
  </si>
  <si>
    <t>Daily volume, category mix, drilldown, and charts expand through table references.</t>
  </si>
  <si>
    <t>3. Update case status</t>
  </si>
  <si>
    <t>Data_Status!tblStatus</t>
  </si>
  <si>
    <t>Add or update the matching QueryID, status dates, resolution date, and resolution code.</t>
  </si>
  <si>
    <t>Resolution hours and SLA breach flags calculate automatically.</t>
  </si>
  <si>
    <t>4. Maintain policies and capacity</t>
  </si>
  <si>
    <t>Data_Categories!tblCategories and Data_Agents!tblAgents</t>
  </si>
  <si>
    <t>Edit SLA hours, root causes, priority weights, FTE, or capacity in the source tables.</t>
  </si>
  <si>
    <t>SLA logic, drilldown classifications, and capacity comparisons update.</t>
  </si>
  <si>
    <t>5. Review and act</t>
  </si>
  <si>
    <t>Dashboard and Drilldown</t>
  </si>
  <si>
    <t>Use the dashboard for summary; enter follow-up actions and notes only in Drilldown columns N:O.</t>
  </si>
  <si>
    <t>Operational decisions stay separate from calculated case fields.</t>
  </si>
  <si>
    <t>Sheet / object</t>
  </si>
  <si>
    <t>Role in the model</t>
  </si>
  <si>
    <t>Main logic or content</t>
  </si>
  <si>
    <t>Modify here when…</t>
  </si>
  <si>
    <t>Cover</t>
  </si>
  <si>
    <t>Workbook entry page</t>
  </si>
  <si>
    <t>Contents and navigation descriptions.</t>
  </si>
  <si>
    <t>A sheet is added, removed, or repurposed.</t>
  </si>
  <si>
    <t>Executive output</t>
  </si>
  <si>
    <t>KPIs use COUNTIFS, AVERAGEIFS, SUM, and named date inputs; charts point to Calc_Metrics helpers.</t>
  </si>
  <si>
    <t>You need a new KPI, date window, summary, or visual.</t>
  </si>
  <si>
    <t>Data_QueryLog / tblQueries</t>
  </si>
  <si>
    <t>Primary intake source</t>
  </si>
  <si>
    <t>Eight-column record of query ID, date, channel, category, priority, owner, creator, and description.</t>
  </si>
  <si>
    <t>A query arrives or intake fields change.</t>
  </si>
  <si>
    <t>Data_Status / tblStatus</t>
  </si>
  <si>
    <t>Status and SLA source</t>
  </si>
  <si>
    <t>TimeToResolveHours derives from received and resolved dates; SLAFlag compares elapsed hours with category policy.</t>
  </si>
  <si>
    <t>A case status changes or SLA logic needs adjustment.</t>
  </si>
  <si>
    <t>Data_Agents / tblAgents</t>
  </si>
  <si>
    <t>Capacity source</t>
  </si>
  <si>
    <t>Agent, team, FTE, and maximum daily capacity used by dashboard workload comparisons.</t>
  </si>
  <si>
    <t>Roster, team assignment, FTE, or capacity changes.</t>
  </si>
  <si>
    <t>Data_Categories / tblCategories</t>
  </si>
  <si>
    <t>Policy source</t>
  </si>
  <si>
    <t>Category-to-root-cause mapping, SLA hours, and priority weight.</t>
  </si>
  <si>
    <t>Taxonomy or service policy changes.</t>
  </si>
  <si>
    <t>Calc_Metrics / tblMetrics</t>
  </si>
  <si>
    <t>Calculation engine</t>
  </si>
  <si>
    <t>Daily counts, week starts, weekly totals, average resolution time, open work by agent, SLA mix, and moving average.</t>
  </si>
  <si>
    <t>Trend definitions, helper lists, or chart source ranges change.</t>
  </si>
  <si>
    <t>Drilldown / tblDrilldown</t>
  </si>
  <si>
    <t>Joined case view</t>
  </si>
  <si>
    <t>INDEX/MATCH joins intake, status, and category policy; Action and Note are manual fields.</t>
  </si>
  <si>
    <t>Case-level review fields or action workflow changes.</t>
  </si>
  <si>
    <t>Workload diagnostic</t>
  </si>
  <si>
    <t>Category-by-agent counts with conditional color emphasis.</t>
  </si>
  <si>
    <t>Categories, agents, or assignment analysis changes.</t>
  </si>
  <si>
    <t>Admin / tblSnapshots</t>
  </si>
  <si>
    <t>Governance and optional history</t>
  </si>
  <si>
    <t>Threshold settings, refresh date, instructions, and a snapshot-ready table; no VBA is embedded.</t>
  </si>
  <si>
    <t>Governance thresholds, operating notes, or snapshot automation changes.</t>
  </si>
  <si>
    <t>Requirement</t>
  </si>
  <si>
    <t>Edit location</t>
  </si>
  <si>
    <t>Current logic</t>
  </si>
  <si>
    <t>Downstream effect</t>
  </si>
  <si>
    <t>Reporting period</t>
  </si>
  <si>
    <t>Named cells SelectedStartDate / SelectedEndDate drive date-bounded COUNTIFS formulas.</t>
  </si>
  <si>
    <t>Total volume and category counts update; status KPIs remain all-record measures unless their formulas are changed.</t>
  </si>
  <si>
    <t>SLA policy by category</t>
  </si>
  <si>
    <t>Data_Categories!tblCategories[SLAHours]</t>
  </si>
  <si>
    <t>Data_Status SLAFlag looks up the query category, then compares open age or resolution hours with SLAHours.</t>
  </si>
  <si>
    <t>SLA compliance KPI, SLA mix chart, and drilldown flag update.</t>
  </si>
  <si>
    <t>Resolution-time logic</t>
  </si>
  <si>
    <t>Data_Status!tblStatus[TimeToResolveHours]</t>
  </si>
  <si>
    <t>ResolvedDate minus matching tblQueries ReceivedDate, multiplied by 24; blank while unresolved.</t>
  </si>
  <si>
    <t>Average resolution KPI and daily averages update.</t>
  </si>
  <si>
    <t>Dashboard KPIs</t>
  </si>
  <si>
    <t>Dashboard!B8, Dashboard!E8, Dashboard!H8, Dashboard!K8</t>
  </si>
  <si>
    <t>Total queries is date-filtered; open count, SLA compliance, and average resolution currently use all status rows.</t>
  </si>
  <si>
    <t>Headline measures change; keep scope definitions explicit when editing.</t>
  </si>
  <si>
    <t>Daily and weekly trends</t>
  </si>
  <si>
    <t>Calc_Metrics!tblMetrics</t>
  </si>
  <si>
    <t>COUNTIFS groups received dates by day and week; weekly moving average is cumulative over Calc_Metrics!L11:L14.</t>
  </si>
  <si>
    <t>Daily and weekly charts update. Extend date and helper rows when the reporting horizon grows.</t>
  </si>
  <si>
    <t>Open workload by agent</t>
  </si>
  <si>
    <t>Calc_Metrics!H5:I9</t>
  </si>
  <si>
    <t>SUMPRODUCT joins assigned agents in tblQueries to current status in tblStatus.</t>
  </si>
  <si>
    <t>Dashboard workload table and bar chart update.</t>
  </si>
  <si>
    <t>Joined case detail</t>
  </si>
  <si>
    <t>Drilldown!tblDrilldown</t>
  </si>
  <si>
    <t>INDEX/MATCH retrieves query, status, SLA, and root-cause fields by QueryID/category.</t>
  </si>
  <si>
    <t>Case rows update; preserve formulas in columns B:M and manual entries in N:O.</t>
  </si>
  <si>
    <t>Capacity assumptions</t>
  </si>
  <si>
    <t>Data_Agents!tblAgents[FTE] and tblAgents[MaxDailyCapacity]</t>
  </si>
  <si>
    <t>Dashboard capacity uses MaxDailyCapacity by matched agent.</t>
  </si>
  <si>
    <t>Capacity comparisons update; FTE is informational unless added to a formula.</t>
  </si>
  <si>
    <t>Chart bindings</t>
  </si>
  <si>
    <t>Dashboard charts → Calc_Metrics helper ranges</t>
  </si>
  <si>
    <t>Daily volume uses B4:C35; weekly trend uses K10:M14; workload uses H5:I9; SLA mix uses K5:L7.</t>
  </si>
  <si>
    <t>If helper ranges expand, update the related chart source range.</t>
  </si>
  <si>
    <t>Use QueryID as the join key across tblQueries and tblStatus, and keep category and agent labels consistent with their policy tables. Add records inside Excel tables so structured-reference formulas propagate. Before changing formulas, confirm whether the measure should obey the dashboard date filter: the current Total Queries and Category Mix do, while Open Queries, SLA Compliance, Average Resolution Hours, and open workload are all-record measures. The named items beginning Slicer_ are reserved placeholders and are not active filters.</t>
  </si>
  <si>
    <t>Named item</t>
  </si>
  <si>
    <t>Refers to</t>
  </si>
  <si>
    <t>Used for</t>
  </si>
  <si>
    <t>Change guidance</t>
  </si>
  <si>
    <t>SelectedStartDate</t>
  </si>
  <si>
    <t>Dashboard!C5</t>
  </si>
  <si>
    <t>Start of dashboard reporting window.</t>
  </si>
  <si>
    <t>Move only if the name is repointed to the new input cell.</t>
  </si>
  <si>
    <t>SelectedEndDate</t>
  </si>
  <si>
    <t>Dashboard!E5</t>
  </si>
  <si>
    <t>End of dashboard reporting window.</t>
  </si>
  <si>
    <t>rngReceivedDate</t>
  </si>
  <si>
    <t>tblQueries[ReceivedDate]</t>
  </si>
  <si>
    <t>Reusable received-date range.</t>
  </si>
  <si>
    <t>Keep the table column name unchanged or update the name.</t>
  </si>
  <si>
    <t>rngAssignedTo</t>
  </si>
  <si>
    <t>tblQueries[AssignedTo]</t>
  </si>
  <si>
    <t>Reusable owner range.</t>
  </si>
  <si>
    <t>Keep agent labels aligned with tblAgents[Agent].</t>
  </si>
  <si>
    <t>rngStatus</t>
  </si>
  <si>
    <t>tblStatus[Status]</t>
  </si>
  <si>
    <t>Reusable current-status range.</t>
  </si>
  <si>
    <t>Use consistent status labels such as Open and Closed.</t>
  </si>
  <si>
    <t>rngSLAHours</t>
  </si>
  <si>
    <t>tblCategories[SLAHours]</t>
  </si>
  <si>
    <t>Reusable policy threshold range.</t>
  </si>
  <si>
    <t>SLA values are hours and should remain numeric.</t>
  </si>
  <si>
    <t>Slicer_Category / Channel / Priority / AssignedTo</t>
  </si>
  <si>
    <t>Blank placeholders</t>
  </si>
  <si>
    <t>Reserved for optional interactive filtering.</t>
  </si>
  <si>
    <t>Do not expect them to filter until slicers or filter logic are explicitly connected.</t>
  </si>
  <si>
    <t>Operating guide, model dependencies, and logic modification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</si>
</sst>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
    <numFmt numFmtId="166" formatCode="0.0%"/>
  </numFmts>
  <fonts count="19" x14ac:knownFonts="1">
    <font>
      <sz val="11"/>
      <color theme="1"/>
      <name val="Aptos Narrow"/>
      <family val="2"/>
      <scheme val="minor"/>
    </font>
    <font>
      <b/>
      <sz val="22"/>
      <color rgb="FFFFFFFF"/>
      <name val="Aptos"/>
    </font>
    <font>
      <i/>
      <sz val="11"/>
      <color rgb="FF6B7280"/>
      <name val="Aptos"/>
    </font>
    <font>
      <sz val="11"/>
      <color theme="1"/>
      <name val="Aptos"/>
    </font>
    <font>
      <b/>
      <sz val="11"/>
      <color rgb="FFFFFFFF"/>
      <name val="Aptos"/>
    </font>
    <font>
      <b/>
      <sz val="11"/>
      <color rgb="FF2563EB"/>
      <name val="Aptos"/>
    </font>
    <font>
      <sz val="11"/>
      <color rgb="FF374151"/>
      <name val="Aptos"/>
    </font>
    <font>
      <sz val="11"/>
      <color rgb="FF1F2937"/>
      <name val="Aptos"/>
    </font>
    <font>
      <b/>
      <sz val="18"/>
      <color rgb="FFFFFFFF"/>
      <name val="Aptos"/>
    </font>
    <font>
      <i/>
      <sz val="10"/>
      <color rgb="FF6B7280"/>
      <name val="Aptos"/>
    </font>
    <font>
      <b/>
      <sz val="11"/>
      <color theme="1"/>
      <name val="Aptos"/>
    </font>
    <font>
      <b/>
      <sz val="22"/>
      <color rgb="FF1F2937"/>
      <name val="Aptos"/>
    </font>
    <font>
      <b/>
      <sz val="19"/>
      <color rgb="FFFFFFFF"/>
      <name val="Aptos Narrow"/>
      <family val="2"/>
      <scheme val="minor"/>
    </font>
    <font>
      <i/>
      <sz val="10"/>
      <color rgb="FF666666"/>
      <name val="Aptos Narrow"/>
      <family val="2"/>
      <scheme val="minor"/>
    </font>
    <font>
      <b/>
      <sz val="12"/>
      <color rgb="FFFFFFFF"/>
      <name val="Aptos Narrow"/>
      <family val="2"/>
      <scheme val="minor"/>
    </font>
    <font>
      <b/>
      <sz val="10"/>
      <color rgb="FF17365D"/>
      <name val="Aptos"/>
    </font>
    <font>
      <sz val="10"/>
      <color theme="1"/>
      <name val="Aptos"/>
    </font>
    <font>
      <b/>
      <sz val="10"/>
      <color rgb="FFFFFFFF"/>
      <name val="Aptos"/>
    </font>
    <font>
      <sz val="10"/>
      <color rgb="FF404040"/>
      <name val="Aptos"/>
    </font>
  </fonts>
  <fills count="14">
    <fill>
      <patternFill patternType="none"/>
    </fill>
    <fill>
      <patternFill patternType="gray125"/>
    </fill>
    <fill>
      <patternFill patternType="solid">
        <fgColor rgb="FF1F2937"/>
        <bgColor indexed="64"/>
      </patternFill>
    </fill>
    <fill>
      <patternFill patternType="solid">
        <fgColor rgb="FF0F766E"/>
        <bgColor indexed="64"/>
      </patternFill>
    </fill>
    <fill>
      <patternFill patternType="solid">
        <fgColor rgb="FFDBEAFE"/>
        <bgColor indexed="64"/>
      </patternFill>
    </fill>
    <fill>
      <patternFill patternType="solid">
        <fgColor rgb="FF2563EB"/>
        <bgColor indexed="64"/>
      </patternFill>
    </fill>
    <fill>
      <patternFill patternType="solid">
        <fgColor rgb="FFFEF3C7"/>
        <bgColor indexed="64"/>
      </patternFill>
    </fill>
    <fill>
      <patternFill patternType="solid">
        <fgColor rgb="FFF3F4F6"/>
        <bgColor indexed="64"/>
      </patternFill>
    </fill>
    <fill>
      <patternFill patternType="solid">
        <fgColor theme="0"/>
        <bgColor indexed="64"/>
      </patternFill>
    </fill>
    <fill>
      <patternFill patternType="solid">
        <fgColor rgb="FF17365D"/>
        <bgColor indexed="64"/>
      </patternFill>
    </fill>
    <fill>
      <patternFill patternType="solid">
        <fgColor rgb="FF2F75B5"/>
        <bgColor indexed="64"/>
      </patternFill>
    </fill>
    <fill>
      <patternFill patternType="solid">
        <fgColor rgb="FFD9EAF7"/>
        <bgColor indexed="64"/>
      </patternFill>
    </fill>
    <fill>
      <patternFill patternType="solid">
        <fgColor rgb="FFFFF2CC"/>
        <bgColor indexed="64"/>
      </patternFill>
    </fill>
    <fill>
      <patternFill patternType="solid">
        <fgColor rgb="FFF3F6F9"/>
        <bgColor indexed="64"/>
      </patternFill>
    </fill>
  </fills>
  <borders count="1">
    <border>
      <left/>
      <right/>
      <top/>
      <bottom/>
      <diagonal/>
    </border>
  </borders>
  <cellStyleXfs count="1">
    <xf numFmtId="0" fontId="0" fillId="0" borderId="0"/>
  </cellStyleXfs>
  <cellXfs count="44">
    <xf numFmtId="0" fontId="0" fillId="0" borderId="0" xfId="0"/>
    <xf numFmtId="0" fontId="3" fillId="0" borderId="0" xfId="0" applyFont="1"/>
    <xf numFmtId="164" fontId="3" fillId="0" borderId="0" xfId="0" applyNumberFormat="1" applyFont="1"/>
    <xf numFmtId="165" fontId="3" fillId="0" borderId="0" xfId="0" applyNumberFormat="1" applyFont="1"/>
    <xf numFmtId="1" fontId="3" fillId="0" borderId="0" xfId="0" applyNumberFormat="1" applyFont="1"/>
    <xf numFmtId="3" fontId="3" fillId="0" borderId="0" xfId="0" applyNumberFormat="1" applyFont="1"/>
    <xf numFmtId="0" fontId="4" fillId="5" borderId="0" xfId="0" applyFont="1" applyFill="1" applyAlignment="1">
      <alignment horizontal="center"/>
    </xf>
    <xf numFmtId="164" fontId="10" fillId="6" borderId="0" xfId="0" applyNumberFormat="1" applyFont="1" applyFill="1"/>
    <xf numFmtId="0" fontId="0" fillId="8" borderId="0" xfId="0" applyFill="1"/>
    <xf numFmtId="0" fontId="3" fillId="8" borderId="0" xfId="0" applyFont="1" applyFill="1"/>
    <xf numFmtId="0" fontId="5" fillId="8" borderId="0" xfId="0" applyFont="1" applyFill="1"/>
    <xf numFmtId="0" fontId="6" fillId="8" borderId="0" xfId="0" applyFont="1" applyFill="1" applyAlignment="1">
      <alignment wrapText="1"/>
    </xf>
    <xf numFmtId="1" fontId="3" fillId="8" borderId="0" xfId="0" applyNumberFormat="1" applyFont="1" applyFill="1"/>
    <xf numFmtId="164" fontId="3" fillId="8" borderId="0" xfId="0" applyNumberFormat="1" applyFont="1" applyFill="1"/>
    <xf numFmtId="165" fontId="3" fillId="8" borderId="0" xfId="0" applyNumberFormat="1" applyFont="1" applyFill="1"/>
    <xf numFmtId="0" fontId="3" fillId="8" borderId="0" xfId="0" applyFont="1" applyFill="1" applyAlignment="1">
      <alignment wrapText="1"/>
    </xf>
    <xf numFmtId="9" fontId="3" fillId="8" borderId="0" xfId="0" applyNumberFormat="1" applyFont="1" applyFill="1"/>
    <xf numFmtId="0" fontId="15" fillId="11" borderId="0" xfId="0" applyFont="1" applyFill="1" applyAlignment="1">
      <alignment horizontal="center"/>
    </xf>
    <xf numFmtId="0" fontId="16" fillId="0" borderId="0" xfId="0" applyFont="1" applyAlignment="1">
      <alignment vertical="top" wrapText="1"/>
    </xf>
    <xf numFmtId="0" fontId="16" fillId="13" borderId="0" xfId="0" applyFont="1" applyFill="1" applyAlignment="1">
      <alignment vertical="top" wrapText="1"/>
    </xf>
    <xf numFmtId="0" fontId="16" fillId="0" borderId="0" xfId="0" applyFont="1"/>
    <xf numFmtId="0" fontId="15" fillId="11" borderId="0" xfId="0" applyFont="1" applyFill="1" applyAlignment="1">
      <alignment horizontal="center" vertical="top" wrapText="1"/>
    </xf>
    <xf numFmtId="0" fontId="5" fillId="8" borderId="0" xfId="0" applyFont="1" applyFill="1" applyAlignment="1">
      <alignment wrapText="1"/>
    </xf>
    <xf numFmtId="0" fontId="16" fillId="8" borderId="0" xfId="0" applyFont="1" applyFill="1"/>
    <xf numFmtId="0" fontId="17" fillId="10" borderId="0" xfId="0" applyFont="1" applyFill="1"/>
    <xf numFmtId="0" fontId="18" fillId="12" borderId="0" xfId="0" applyFont="1" applyFill="1" applyAlignment="1">
      <alignment vertical="center" wrapText="1"/>
    </xf>
    <xf numFmtId="0" fontId="12" fillId="9" borderId="0" xfId="0" applyFont="1" applyFill="1" applyAlignment="1">
      <alignment vertical="center"/>
    </xf>
    <xf numFmtId="0" fontId="13" fillId="0" borderId="0" xfId="0" applyFont="1" applyAlignment="1">
      <alignment wrapText="1"/>
    </xf>
    <xf numFmtId="0" fontId="14" fillId="10" borderId="0" xfId="0" applyFont="1" applyFill="1"/>
    <xf numFmtId="0" fontId="1" fillId="2" borderId="0" xfId="0" applyFont="1" applyFill="1" applyAlignment="1">
      <alignment vertical="center"/>
    </xf>
    <xf numFmtId="0" fontId="2" fillId="0" borderId="0" xfId="0" applyFont="1"/>
    <xf numFmtId="0" fontId="4" fillId="3" borderId="0" xfId="0" applyFont="1" applyFill="1"/>
    <xf numFmtId="0" fontId="7" fillId="4" borderId="0" xfId="0" applyFont="1" applyFill="1" applyAlignment="1">
      <alignment vertical="center" wrapText="1"/>
    </xf>
    <xf numFmtId="0" fontId="3" fillId="7" borderId="0" xfId="0" applyFont="1" applyFill="1" applyAlignment="1">
      <alignment wrapText="1"/>
    </xf>
    <xf numFmtId="0" fontId="3" fillId="7" borderId="0" xfId="0" applyFont="1" applyFill="1"/>
    <xf numFmtId="165" fontId="11" fillId="0" borderId="0" xfId="0" applyNumberFormat="1" applyFont="1" applyAlignment="1">
      <alignment horizontal="center" vertical="center"/>
    </xf>
    <xf numFmtId="0" fontId="8" fillId="2" borderId="0" xfId="0" applyFont="1" applyFill="1"/>
    <xf numFmtId="0" fontId="2" fillId="0" borderId="0" xfId="0" applyFont="1" applyAlignment="1">
      <alignment wrapText="1"/>
    </xf>
    <xf numFmtId="0" fontId="4" fillId="2" borderId="0" xfId="0" applyFont="1" applyFill="1" applyAlignment="1">
      <alignment horizontal="center"/>
    </xf>
    <xf numFmtId="3" fontId="11" fillId="0" borderId="0" xfId="0" applyNumberFormat="1" applyFont="1" applyAlignment="1">
      <alignment horizontal="center" vertical="center"/>
    </xf>
    <xf numFmtId="166" fontId="11" fillId="0" borderId="0" xfId="0" applyNumberFormat="1" applyFont="1" applyAlignment="1">
      <alignment horizontal="center" vertical="center"/>
    </xf>
    <xf numFmtId="0" fontId="7" fillId="4" borderId="0" xfId="0" applyFont="1" applyFill="1" applyAlignment="1">
      <alignment wrapText="1"/>
    </xf>
    <xf numFmtId="0" fontId="8" fillId="2" borderId="0" xfId="0" applyFont="1" applyFill="1" applyAlignment="1">
      <alignment vertical="center"/>
    </xf>
    <xf numFmtId="0" fontId="9" fillId="0" borderId="0" xfId="0" applyFont="1" applyAlignment="1">
      <alignment wrapText="1"/>
    </xf>
  </cellXfs>
  <cellStyles count="1">
    <cellStyle name="Normal" xfId="0" builtinId="0"/>
  </cellStyles>
  <dxfs count="72">
    <dxf>
      <font>
        <b/>
        <i val="0"/>
        <color rgb="FFFFFFFF"/>
      </font>
      <fill>
        <patternFill patternType="solid">
          <fgColor indexed="64"/>
          <bgColor rgb="FFDC2626"/>
        </patternFill>
      </fill>
    </dxf>
    <dxf>
      <font>
        <color rgb="FF166534"/>
      </font>
      <fill>
        <patternFill patternType="solid">
          <fgColor indexed="64"/>
          <bgColor rgb="FFDCFCE7"/>
        </patternFill>
      </fill>
    </dxf>
    <dxf>
      <font>
        <color rgb="FF92400E"/>
      </font>
      <fill>
        <patternFill patternType="solid">
          <fgColor indexed="64"/>
          <bgColor rgb="FFFEF3C7"/>
        </patternFill>
      </fill>
    </dxf>
    <dxf>
      <fill>
        <patternFill patternType="solid">
          <fgColor indexed="64"/>
          <bgColor rgb="FFDCFCE7"/>
        </patternFill>
      </fill>
    </dxf>
    <dxf>
      <fill>
        <patternFill patternType="solid">
          <fgColor indexed="64"/>
          <bgColor rgb="FFFEF3C7"/>
        </patternFill>
      </fill>
    </dxf>
    <dxf>
      <font>
        <color rgb="FFFFFFFF"/>
      </font>
      <fill>
        <patternFill patternType="solid">
          <fgColor indexed="64"/>
          <bgColor rgb="FFF97316"/>
        </patternFill>
      </fill>
    </dxf>
    <dxf>
      <font>
        <color rgb="FFFFFFFF"/>
      </font>
      <fill>
        <patternFill patternType="solid">
          <fgColor indexed="64"/>
          <bgColor rgb="FFDC2626"/>
        </patternFill>
      </fill>
    </dxf>
    <dxf>
      <font>
        <color rgb="FFFFFFFF"/>
      </font>
      <fill>
        <patternFill patternType="solid">
          <fgColor indexed="64"/>
          <bgColor rgb="FFDC2626"/>
        </patternFill>
      </fill>
    </dxf>
    <dxf>
      <font>
        <color rgb="FF166534"/>
      </font>
      <fill>
        <patternFill patternType="solid">
          <fgColor indexed="64"/>
          <bgColor rgb="FFDCFCE7"/>
        </patternFill>
      </fill>
    </dxf>
    <dxf>
      <font>
        <color rgb="FF991B1B"/>
      </font>
      <fill>
        <patternFill patternType="solid">
          <fgColor indexed="64"/>
          <bgColor rgb="FFFEE2E2"/>
        </patternFill>
      </fill>
    </dxf>
    <dxf>
      <font>
        <color rgb="FF991B1B"/>
      </font>
      <fill>
        <patternFill patternType="solid">
          <fgColor indexed="64"/>
          <bgColor rgb="FFFECACA"/>
        </patternFill>
      </fill>
    </dxf>
    <dxf>
      <font>
        <name val="Aptos"/>
      </font>
    </dxf>
    <dxf>
      <font>
        <name val="Aptos"/>
      </font>
    </dxf>
    <dxf>
      <font>
        <name val="Aptos"/>
      </font>
    </dxf>
    <dxf>
      <font>
        <name val="Aptos"/>
      </font>
    </dxf>
    <dxf>
      <font>
        <name val="Aptos"/>
      </font>
    </dxf>
    <dxf>
      <font>
        <name val="Aptos"/>
      </font>
    </dxf>
    <dxf>
      <font>
        <b/>
        <i val="0"/>
        <strike val="0"/>
        <condense val="0"/>
        <extend val="0"/>
        <outline val="0"/>
        <shadow val="0"/>
        <u val="none"/>
        <vertAlign val="baseline"/>
        <sz val="11"/>
        <color rgb="FFFFFFFF"/>
        <name val="Aptos"/>
        <scheme val="minor"/>
      </font>
      <fill>
        <patternFill patternType="solid">
          <fgColor indexed="64"/>
          <bgColor rgb="FF2563EB"/>
        </patternFill>
      </fill>
      <alignment horizontal="center" vertical="bottom" textRotation="0" wrapText="0" indent="0" justifyLastLine="0" shrinkToFit="0" readingOrder="0"/>
    </dxf>
    <dxf>
      <font>
        <name val="Aptos"/>
      </font>
      <numFmt numFmtId="165" formatCode="0.0"/>
    </dxf>
    <dxf>
      <font>
        <name val="Aptos"/>
      </font>
      <numFmt numFmtId="3" formatCode="#,##0"/>
    </dxf>
    <dxf>
      <font>
        <name val="Aptos"/>
      </font>
      <numFmt numFmtId="3" formatCode="#,##0"/>
    </dxf>
    <dxf>
      <font>
        <name val="Aptos"/>
      </font>
      <numFmt numFmtId="3" formatCode="#,##0"/>
    </dxf>
    <dxf>
      <font>
        <name val="Aptos"/>
      </font>
      <numFmt numFmtId="164" formatCode="yyyy\-mm\-dd"/>
    </dxf>
    <dxf>
      <font>
        <name val="Aptos"/>
      </font>
    </dxf>
    <dxf>
      <font>
        <b/>
        <i val="0"/>
        <strike val="0"/>
        <condense val="0"/>
        <extend val="0"/>
        <outline val="0"/>
        <shadow val="0"/>
        <u val="none"/>
        <vertAlign val="baseline"/>
        <sz val="11"/>
        <color rgb="FFFFFFFF"/>
        <name val="Aptos"/>
        <scheme val="minor"/>
      </font>
      <fill>
        <patternFill patternType="solid">
          <fgColor indexed="64"/>
          <bgColor rgb="FF2563EB"/>
        </patternFill>
      </fill>
      <alignment horizontal="center" vertical="bottom" textRotation="0" wrapText="0" indent="0" justifyLastLine="0" shrinkToFit="0" readingOrder="0"/>
    </dxf>
    <dxf>
      <font>
        <name val="Aptos"/>
      </font>
      <numFmt numFmtId="3" formatCode="#,##0"/>
    </dxf>
    <dxf>
      <font>
        <name val="Aptos"/>
      </font>
      <numFmt numFmtId="3" formatCode="#,##0"/>
    </dxf>
    <dxf>
      <font>
        <name val="Aptos"/>
      </font>
    </dxf>
    <dxf>
      <font>
        <name val="Aptos"/>
      </font>
    </dxf>
    <dxf>
      <font>
        <name val="Aptos"/>
      </font>
    </dxf>
    <dxf>
      <font>
        <name val="Aptos"/>
      </font>
    </dxf>
    <dxf>
      <font>
        <name val="Aptos"/>
      </font>
      <numFmt numFmtId="3" formatCode="#,##0"/>
    </dxf>
    <dxf>
      <font>
        <name val="Aptos"/>
      </font>
      <numFmt numFmtId="165" formatCode="0.0"/>
    </dxf>
    <dxf>
      <font>
        <name val="Aptos"/>
      </font>
    </dxf>
    <dxf>
      <font>
        <name val="Aptos"/>
      </font>
    </dxf>
    <dxf>
      <font>
        <name val="Aptos"/>
      </font>
    </dxf>
    <dxf>
      <font>
        <name val="Aptos"/>
      </font>
    </dxf>
    <dxf>
      <font>
        <name val="Aptos"/>
      </font>
      <numFmt numFmtId="1" formatCode="0"/>
    </dxf>
    <dxf>
      <font>
        <name val="Aptos"/>
      </font>
      <numFmt numFmtId="165" formatCode="0.0"/>
    </dxf>
    <dxf>
      <font>
        <name val="Aptos"/>
      </font>
    </dxf>
    <dxf>
      <font>
        <name val="Aptos"/>
      </font>
      <numFmt numFmtId="164" formatCode="yyyy\-mm\-dd"/>
    </dxf>
    <dxf>
      <font>
        <name val="Aptos"/>
      </font>
      <numFmt numFmtId="164" formatCode="yyyy\-mm\-dd"/>
    </dxf>
    <dxf>
      <font>
        <name val="Aptos"/>
      </font>
    </dxf>
    <dxf>
      <font>
        <name val="Aptos"/>
      </font>
    </dxf>
    <dxf>
      <font>
        <name val="Aptos"/>
      </font>
    </dxf>
    <dxf>
      <font>
        <name val="Aptos"/>
      </font>
    </dxf>
    <dxf>
      <font>
        <name val="Aptos"/>
      </font>
    </dxf>
    <dxf>
      <font>
        <name val="Aptos"/>
      </font>
    </dxf>
    <dxf>
      <font>
        <name val="Aptos"/>
      </font>
    </dxf>
    <dxf>
      <font>
        <name val="Aptos"/>
      </font>
    </dxf>
    <dxf>
      <font>
        <name val="Aptos"/>
      </font>
    </dxf>
    <dxf>
      <font>
        <name val="Aptos"/>
      </font>
    </dxf>
    <dxf>
      <font>
        <name val="Aptos"/>
      </font>
      <numFmt numFmtId="164" formatCode="yyyy\-mm\-dd"/>
    </dxf>
    <dxf>
      <font>
        <name val="Aptos"/>
      </font>
    </dxf>
    <dxf>
      <font>
        <name val="Aptos"/>
      </font>
    </dxf>
    <dxf>
      <font>
        <name val="Aptos"/>
      </font>
    </dxf>
    <dxf>
      <font>
        <name val="Aptos"/>
      </font>
    </dxf>
    <dxf>
      <font>
        <name val="Aptos"/>
      </font>
    </dxf>
    <dxf>
      <font>
        <name val="Aptos"/>
      </font>
    </dxf>
    <dxf>
      <font>
        <name val="Aptos"/>
      </font>
    </dxf>
    <dxf>
      <font>
        <name val="Aptos"/>
      </font>
      <numFmt numFmtId="164" formatCode="yyyy\-mm\-dd"/>
    </dxf>
    <dxf>
      <font>
        <name val="Aptos"/>
      </font>
    </dxf>
    <dxf>
      <font>
        <name val="Aptos"/>
      </font>
    </dxf>
    <dxf>
      <font>
        <name val="Aptos"/>
      </font>
    </dxf>
    <dxf>
      <font>
        <name val="Aptos"/>
      </font>
    </dxf>
    <dxf>
      <font>
        <name val="Aptos"/>
      </font>
    </dxf>
    <dxf>
      <font>
        <name val="Aptos"/>
      </font>
    </dxf>
    <dxf>
      <font>
        <name val="Aptos"/>
      </font>
    </dxf>
    <dxf>
      <font>
        <name val="Aptos"/>
      </font>
      <numFmt numFmtId="164" formatCode="yyyy\-mm\-dd"/>
    </dxf>
    <dxf>
      <font>
        <name val="Aptos"/>
      </font>
    </dxf>
    <dxf>
      <font>
        <name val="Aptos"/>
      </font>
    </dxf>
    <dxf>
      <font>
        <b/>
        <i val="0"/>
        <strike val="0"/>
        <condense val="0"/>
        <extend val="0"/>
        <outline val="0"/>
        <shadow val="0"/>
        <u val="none"/>
        <vertAlign val="baseline"/>
        <sz val="11"/>
        <color rgb="FFFFFFFF"/>
        <name val="Aptos"/>
        <scheme val="minor"/>
      </font>
      <fill>
        <patternFill patternType="solid">
          <fgColor indexed="64"/>
          <bgColor rgb="FF2563EB"/>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2.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microsoft.com/office/2007/relationships/slicerCache" Target="slicerCaches/slicerCache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07/relationships/slicerCache" Target="slicerCaches/slicerCache4.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Daily Query Volume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Calc_Metrics!$C$4</c:f>
              <c:strCache>
                <c:ptCount val="1"/>
                <c:pt idx="0">
                  <c:v>DailyVolume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Calc_Metrics!$B$5:$B$35</c:f>
              <c:numCache>
                <c:formatCode>yyyy\-mm\-dd</c:formatCode>
                <c:ptCount val="31"/>
                <c:pt idx="0">
                  <c:v>46204</c:v>
                </c:pt>
                <c:pt idx="1">
                  <c:v>46205</c:v>
                </c:pt>
                <c:pt idx="2">
                  <c:v>46206</c:v>
                </c:pt>
                <c:pt idx="3">
                  <c:v>46207</c:v>
                </c:pt>
                <c:pt idx="4">
                  <c:v>46208</c:v>
                </c:pt>
                <c:pt idx="5">
                  <c:v>46209</c:v>
                </c:pt>
                <c:pt idx="6">
                  <c:v>46210</c:v>
                </c:pt>
                <c:pt idx="7">
                  <c:v>46211</c:v>
                </c:pt>
                <c:pt idx="8">
                  <c:v>46212</c:v>
                </c:pt>
                <c:pt idx="9">
                  <c:v>46213</c:v>
                </c:pt>
                <c:pt idx="10">
                  <c:v>46214</c:v>
                </c:pt>
                <c:pt idx="11">
                  <c:v>46215</c:v>
                </c:pt>
                <c:pt idx="12">
                  <c:v>46216</c:v>
                </c:pt>
                <c:pt idx="13">
                  <c:v>46217</c:v>
                </c:pt>
                <c:pt idx="14">
                  <c:v>46218</c:v>
                </c:pt>
                <c:pt idx="15">
                  <c:v>46219</c:v>
                </c:pt>
                <c:pt idx="16">
                  <c:v>46220</c:v>
                </c:pt>
                <c:pt idx="17">
                  <c:v>46221</c:v>
                </c:pt>
                <c:pt idx="18">
                  <c:v>46222</c:v>
                </c:pt>
                <c:pt idx="19">
                  <c:v>46223</c:v>
                </c:pt>
                <c:pt idx="20">
                  <c:v>46224</c:v>
                </c:pt>
                <c:pt idx="21">
                  <c:v>46225</c:v>
                </c:pt>
                <c:pt idx="22">
                  <c:v>46226</c:v>
                </c:pt>
                <c:pt idx="23">
                  <c:v>46227</c:v>
                </c:pt>
                <c:pt idx="24">
                  <c:v>46228</c:v>
                </c:pt>
                <c:pt idx="25">
                  <c:v>46229</c:v>
                </c:pt>
                <c:pt idx="26">
                  <c:v>46230</c:v>
                </c:pt>
                <c:pt idx="27">
                  <c:v>46231</c:v>
                </c:pt>
                <c:pt idx="28">
                  <c:v>46232</c:v>
                </c:pt>
                <c:pt idx="29">
                  <c:v>46233</c:v>
                </c:pt>
                <c:pt idx="30">
                  <c:v>46234</c:v>
                </c:pt>
              </c:numCache>
            </c:numRef>
          </c:cat>
          <c:val>
            <c:numRef>
              <c:f>Calc_Metrics!$C$5:$C$35</c:f>
              <c:numCache>
                <c:formatCode>#,##0</c:formatCode>
                <c:ptCount val="31"/>
                <c:pt idx="0">
                  <c:v>2</c:v>
                </c:pt>
                <c:pt idx="1">
                  <c:v>1</c:v>
                </c:pt>
                <c:pt idx="2">
                  <c:v>1</c:v>
                </c:pt>
                <c:pt idx="3">
                  <c:v>1</c:v>
                </c:pt>
                <c:pt idx="4">
                  <c:v>1</c:v>
                </c:pt>
                <c:pt idx="5">
                  <c:v>1</c:v>
                </c:pt>
                <c:pt idx="6">
                  <c:v>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ADB4-47CF-B1C9-0686C6FEEC0E}"/>
            </c:ext>
          </c:extLst>
        </c:ser>
        <c:dLbls>
          <c:showLegendKey val="0"/>
          <c:showVal val="0"/>
          <c:showCatName val="0"/>
          <c:showSerName val="0"/>
          <c:showPercent val="0"/>
          <c:showBubbleSize val="0"/>
        </c:dLbls>
        <c:marker val="1"/>
        <c:smooth val="0"/>
        <c:axId val="180650720"/>
        <c:axId val="1873692079"/>
      </c:lineChart>
      <c:dateAx>
        <c:axId val="1806507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Received date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mm\ d"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73692079"/>
        <c:crosses val="autoZero"/>
        <c:auto val="0"/>
        <c:lblOffset val="100"/>
        <c:baseTimeUnit val="days"/>
      </c:dateAx>
      <c:valAx>
        <c:axId val="18736920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Queries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065072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Weekly Volume &amp; Moving Average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Calc_Metrics!$L$10</c:f>
              <c:strCache>
                <c:ptCount val="1"/>
                <c:pt idx="0">
                  <c:v>WeeklyVolume</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Calc_Metrics!$K$11:$K$14</c:f>
              <c:numCache>
                <c:formatCode>yyyy\-mm\-dd</c:formatCode>
                <c:ptCount val="4"/>
                <c:pt idx="0">
                  <c:v>46202</c:v>
                </c:pt>
                <c:pt idx="1">
                  <c:v>46209</c:v>
                </c:pt>
                <c:pt idx="2">
                  <c:v>46216</c:v>
                </c:pt>
                <c:pt idx="3">
                  <c:v>46223</c:v>
                </c:pt>
              </c:numCache>
            </c:numRef>
          </c:cat>
          <c:val>
            <c:numRef>
              <c:f>Calc_Metrics!$L$11:$L$14</c:f>
              <c:numCache>
                <c:formatCode>0.0</c:formatCode>
                <c:ptCount val="4"/>
                <c:pt idx="0">
                  <c:v>6</c:v>
                </c:pt>
                <c:pt idx="1">
                  <c:v>2</c:v>
                </c:pt>
                <c:pt idx="2">
                  <c:v>0</c:v>
                </c:pt>
                <c:pt idx="3">
                  <c:v>0</c:v>
                </c:pt>
              </c:numCache>
            </c:numRef>
          </c:val>
          <c:extLst>
            <c:ext xmlns:c16="http://schemas.microsoft.com/office/drawing/2014/chart" uri="{C3380CC4-5D6E-409C-BE32-E72D297353CC}">
              <c16:uniqueId val="{00000000-F743-403E-9E83-55A7EA3ED16B}"/>
            </c:ext>
          </c:extLst>
        </c:ser>
        <c:ser>
          <c:idx val="1"/>
          <c:order val="1"/>
          <c:tx>
            <c:strRef>
              <c:f>Calc_Metrics!$M$10</c:f>
              <c:strCache>
                <c:ptCount val="1"/>
                <c:pt idx="0">
                  <c:v>MovingAvg</c:v>
                </c:pt>
              </c:strCache>
            </c:strRef>
          </c:tx>
          <c:spPr>
            <a:solidFill>
              <a:schemeClr val="accent2"/>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Calc_Metrics!$K$11:$K$14</c:f>
              <c:numCache>
                <c:formatCode>yyyy\-mm\-dd</c:formatCode>
                <c:ptCount val="4"/>
                <c:pt idx="0">
                  <c:v>46202</c:v>
                </c:pt>
                <c:pt idx="1">
                  <c:v>46209</c:v>
                </c:pt>
                <c:pt idx="2">
                  <c:v>46216</c:v>
                </c:pt>
                <c:pt idx="3">
                  <c:v>46223</c:v>
                </c:pt>
              </c:numCache>
            </c:numRef>
          </c:cat>
          <c:val>
            <c:numRef>
              <c:f>Calc_Metrics!$M$11:$M$14</c:f>
              <c:numCache>
                <c:formatCode>0.0</c:formatCode>
                <c:ptCount val="4"/>
                <c:pt idx="0">
                  <c:v>6</c:v>
                </c:pt>
                <c:pt idx="1">
                  <c:v>4</c:v>
                </c:pt>
                <c:pt idx="2">
                  <c:v>2.6666666666666665</c:v>
                </c:pt>
                <c:pt idx="3">
                  <c:v>2</c:v>
                </c:pt>
              </c:numCache>
            </c:numRef>
          </c:val>
          <c:extLst>
            <c:ext xmlns:c16="http://schemas.microsoft.com/office/drawing/2014/chart" uri="{C3380CC4-5D6E-409C-BE32-E72D297353CC}">
              <c16:uniqueId val="{00000001-F743-403E-9E83-55A7EA3ED16B}"/>
            </c:ext>
          </c:extLst>
        </c:ser>
        <c:dLbls>
          <c:showLegendKey val="0"/>
          <c:showVal val="0"/>
          <c:showCatName val="0"/>
          <c:showSerName val="0"/>
          <c:showPercent val="0"/>
          <c:showBubbleSize val="0"/>
        </c:dLbls>
        <c:gapWidth val="219"/>
        <c:overlap val="-27"/>
        <c:axId val="180800592"/>
        <c:axId val="79184688"/>
      </c:barChart>
      <c:dateAx>
        <c:axId val="18080059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Week starting</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mm\ d"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184688"/>
        <c:crosses val="autoZero"/>
        <c:auto val="0"/>
        <c:lblOffset val="100"/>
        <c:baseTimeUnit val="days"/>
      </c:dateAx>
      <c:valAx>
        <c:axId val="791846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Queries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0800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Open Workload by Agent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Calc_Metrics!$I$5</c:f>
              <c:strCache>
                <c:ptCount val="1"/>
                <c:pt idx="0">
                  <c:v>OpenAssigned</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Calc_Metrics!$H$6:$H$9</c:f>
              <c:strCache>
                <c:ptCount val="4"/>
                <c:pt idx="0">
                  <c:v>Alice J</c:v>
                </c:pt>
                <c:pt idx="1">
                  <c:v>Bob K</c:v>
                </c:pt>
                <c:pt idx="2">
                  <c:v>Claire M</c:v>
                </c:pt>
                <c:pt idx="3">
                  <c:v>Dan S</c:v>
                </c:pt>
              </c:strCache>
            </c:strRef>
          </c:cat>
          <c:val>
            <c:numRef>
              <c:f>Calc_Metrics!$I$6:$I$9</c:f>
              <c:numCache>
                <c:formatCode>0</c:formatCode>
                <c:ptCount val="4"/>
                <c:pt idx="0">
                  <c:v>1</c:v>
                </c:pt>
                <c:pt idx="1">
                  <c:v>1</c:v>
                </c:pt>
                <c:pt idx="2">
                  <c:v>1</c:v>
                </c:pt>
                <c:pt idx="3">
                  <c:v>0</c:v>
                </c:pt>
              </c:numCache>
            </c:numRef>
          </c:val>
          <c:extLst>
            <c:ext xmlns:c16="http://schemas.microsoft.com/office/drawing/2014/chart" uri="{C3380CC4-5D6E-409C-BE32-E72D297353CC}">
              <c16:uniqueId val="{00000000-730C-4DD8-94F7-AEE304D6108E}"/>
            </c:ext>
          </c:extLst>
        </c:ser>
        <c:dLbls>
          <c:showLegendKey val="0"/>
          <c:showVal val="0"/>
          <c:showCatName val="0"/>
          <c:showSerName val="0"/>
          <c:showPercent val="0"/>
          <c:showBubbleSize val="0"/>
        </c:dLbls>
        <c:gapWidth val="182"/>
        <c:axId val="180827968"/>
        <c:axId val="79193328"/>
      </c:barChart>
      <c:catAx>
        <c:axId val="18082796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193328"/>
        <c:crosses val="autoZero"/>
        <c:auto val="1"/>
        <c:lblAlgn val="ctr"/>
        <c:lblOffset val="100"/>
        <c:noMultiLvlLbl val="0"/>
      </c:catAx>
      <c:valAx>
        <c:axId val="791933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Open queries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082796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SLA Outcome Mix</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tx>
            <c:strRef>
              <c:f>Calc_Metrics!$L$5</c:f>
              <c:strCache>
                <c:ptCount val="1"/>
                <c:pt idx="0">
                  <c:v>Count</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A93-409A-BC14-B42E7D1BCE2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A93-409A-BC14-B42E7D1BCE2A}"/>
              </c:ext>
            </c:extLst>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Calc_Metrics!$L$6:$L$7</c:f>
              <c:numCache>
                <c:formatCode>General</c:formatCode>
                <c:ptCount val="2"/>
                <c:pt idx="0">
                  <c:v>5</c:v>
                </c:pt>
                <c:pt idx="1">
                  <c:v>3</c:v>
                </c:pt>
              </c:numCache>
            </c:numRef>
          </c:val>
          <c:extLst>
            <c:ext xmlns:c16="http://schemas.microsoft.com/office/drawing/2014/chart" uri="{C3380CC4-5D6E-409C-BE32-E72D297353CC}">
              <c16:uniqueId val="{00000000-9C87-4F12-BEBD-8B3296DEFBA3}"/>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0</xdr:colOff>
      <xdr:row>23</xdr:row>
      <xdr:rowOff>0</xdr:rowOff>
    </xdr:from>
    <xdr:to>
      <xdr:col>6</xdr:col>
      <xdr:colOff>0</xdr:colOff>
      <xdr:row>42</xdr:row>
      <xdr:rowOff>0</xdr:rowOff>
    </xdr:to>
    <xdr:graphicFrame macro="">
      <xdr:nvGraphicFramePr>
        <xdr:cNvPr id="6" name="Daily Query Volume">
          <a:extLst>
            <a:ext uri="{FF2B5EF4-FFF2-40B4-BE49-F238E27FC236}">
              <a16:creationId xmlns:a16="http://schemas.microsoft.com/office/drawing/2014/main" id="{1A5D64E4-7ABD-42DA-6DFD-CBEFEB0BBE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23</xdr:row>
      <xdr:rowOff>0</xdr:rowOff>
    </xdr:from>
    <xdr:to>
      <xdr:col>13</xdr:col>
      <xdr:colOff>0</xdr:colOff>
      <xdr:row>42</xdr:row>
      <xdr:rowOff>0</xdr:rowOff>
    </xdr:to>
    <xdr:graphicFrame macro="">
      <xdr:nvGraphicFramePr>
        <xdr:cNvPr id="7" name="Weekly Volume and Moving Average">
          <a:extLst>
            <a:ext uri="{FF2B5EF4-FFF2-40B4-BE49-F238E27FC236}">
              <a16:creationId xmlns:a16="http://schemas.microsoft.com/office/drawing/2014/main" id="{088D4BC8-1687-5691-6AD3-3785D4F1CF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48</xdr:row>
      <xdr:rowOff>0</xdr:rowOff>
    </xdr:from>
    <xdr:to>
      <xdr:col>6</xdr:col>
      <xdr:colOff>0</xdr:colOff>
      <xdr:row>66</xdr:row>
      <xdr:rowOff>0</xdr:rowOff>
    </xdr:to>
    <xdr:graphicFrame macro="">
      <xdr:nvGraphicFramePr>
        <xdr:cNvPr id="8" name="Open Workload by Agent">
          <a:extLst>
            <a:ext uri="{FF2B5EF4-FFF2-40B4-BE49-F238E27FC236}">
              <a16:creationId xmlns:a16="http://schemas.microsoft.com/office/drawing/2014/main" id="{CCC89208-407F-9182-446D-DA75E881FA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0</xdr:colOff>
      <xdr:row>48</xdr:row>
      <xdr:rowOff>0</xdr:rowOff>
    </xdr:from>
    <xdr:to>
      <xdr:col>13</xdr:col>
      <xdr:colOff>0</xdr:colOff>
      <xdr:row>66</xdr:row>
      <xdr:rowOff>0</xdr:rowOff>
    </xdr:to>
    <xdr:graphicFrame macro="">
      <xdr:nvGraphicFramePr>
        <xdr:cNvPr id="9" name="SLA Outcome Mix">
          <a:extLst>
            <a:ext uri="{FF2B5EF4-FFF2-40B4-BE49-F238E27FC236}">
              <a16:creationId xmlns:a16="http://schemas.microsoft.com/office/drawing/2014/main" id="{9577C9A5-5301-F8EA-F62C-1C2E954EBD3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xdr:col>
      <xdr:colOff>9525</xdr:colOff>
      <xdr:row>69</xdr:row>
      <xdr:rowOff>57150</xdr:rowOff>
    </xdr:from>
    <xdr:to>
      <xdr:col>2</xdr:col>
      <xdr:colOff>838200</xdr:colOff>
      <xdr:row>78</xdr:row>
      <xdr:rowOff>184150</xdr:rowOff>
    </xdr:to>
    <mc:AlternateContent xmlns:mc="http://schemas.openxmlformats.org/markup-compatibility/2006" xmlns:sle15="http://schemas.microsoft.com/office/drawing/2012/slicer">
      <mc:Choice Requires="sle15">
        <xdr:graphicFrame macro="">
          <xdr:nvGraphicFramePr>
            <xdr:cNvPr id="10" name="Filter_Channel">
              <a:extLst>
                <a:ext uri="{FF2B5EF4-FFF2-40B4-BE49-F238E27FC236}">
                  <a16:creationId xmlns:a16="http://schemas.microsoft.com/office/drawing/2014/main" id="{AD91175F-9E60-11C9-7322-3565B4F03BDF}"/>
                </a:ext>
              </a:extLst>
            </xdr:cNvPr>
            <xdr:cNvGraphicFramePr/>
          </xdr:nvGraphicFramePr>
          <xdr:xfrm>
            <a:off x="0" y="0"/>
            <a:ext cx="0" cy="0"/>
          </xdr:xfrm>
          <a:graphic>
            <a:graphicData uri="http://schemas.microsoft.com/office/drawing/2010/slicer">
              <sle:slicer xmlns:sle="http://schemas.microsoft.com/office/drawing/2010/slicer" name="Filter_Channel"/>
            </a:graphicData>
          </a:graphic>
        </xdr:graphicFrame>
      </mc:Choice>
      <mc:Fallback xmlns="">
        <xdr:sp macro="" textlink="">
          <xdr:nvSpPr>
            <xdr:cNvPr id="0" name=""/>
            <xdr:cNvSpPr>
              <a:spLocks noTextEdit="1"/>
            </xdr:cNvSpPr>
          </xdr:nvSpPr>
          <xdr:spPr>
            <a:xfrm>
              <a:off x="619125" y="13315950"/>
              <a:ext cx="1714500" cy="184150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19050</xdr:colOff>
      <xdr:row>69</xdr:row>
      <xdr:rowOff>57150</xdr:rowOff>
    </xdr:from>
    <xdr:to>
      <xdr:col>4</xdr:col>
      <xdr:colOff>847725</xdr:colOff>
      <xdr:row>78</xdr:row>
      <xdr:rowOff>184150</xdr:rowOff>
    </xdr:to>
    <mc:AlternateContent xmlns:mc="http://schemas.openxmlformats.org/markup-compatibility/2006" xmlns:sle15="http://schemas.microsoft.com/office/drawing/2012/slicer">
      <mc:Choice Requires="sle15">
        <xdr:graphicFrame macro="">
          <xdr:nvGraphicFramePr>
            <xdr:cNvPr id="11" name="Filter_Category">
              <a:extLst>
                <a:ext uri="{FF2B5EF4-FFF2-40B4-BE49-F238E27FC236}">
                  <a16:creationId xmlns:a16="http://schemas.microsoft.com/office/drawing/2014/main" id="{11C0B714-EF93-51A7-0F52-C047A6169E79}"/>
                </a:ext>
              </a:extLst>
            </xdr:cNvPr>
            <xdr:cNvGraphicFramePr/>
          </xdr:nvGraphicFramePr>
          <xdr:xfrm>
            <a:off x="0" y="0"/>
            <a:ext cx="0" cy="0"/>
          </xdr:xfrm>
          <a:graphic>
            <a:graphicData uri="http://schemas.microsoft.com/office/drawing/2010/slicer">
              <sle:slicer xmlns:sle="http://schemas.microsoft.com/office/drawing/2010/slicer" name="Filter_Category"/>
            </a:graphicData>
          </a:graphic>
        </xdr:graphicFrame>
      </mc:Choice>
      <mc:Fallback xmlns="">
        <xdr:sp macro="" textlink="">
          <xdr:nvSpPr>
            <xdr:cNvPr id="0" name=""/>
            <xdr:cNvSpPr>
              <a:spLocks noTextEdit="1"/>
            </xdr:cNvSpPr>
          </xdr:nvSpPr>
          <xdr:spPr>
            <a:xfrm>
              <a:off x="2400300" y="13315950"/>
              <a:ext cx="1714500" cy="184150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19050</xdr:colOff>
      <xdr:row>69</xdr:row>
      <xdr:rowOff>57150</xdr:rowOff>
    </xdr:from>
    <xdr:to>
      <xdr:col>6</xdr:col>
      <xdr:colOff>847725</xdr:colOff>
      <xdr:row>78</xdr:row>
      <xdr:rowOff>184150</xdr:rowOff>
    </xdr:to>
    <mc:AlternateContent xmlns:mc="http://schemas.openxmlformats.org/markup-compatibility/2006" xmlns:sle15="http://schemas.microsoft.com/office/drawing/2012/slicer">
      <mc:Choice Requires="sle15">
        <xdr:graphicFrame macro="">
          <xdr:nvGraphicFramePr>
            <xdr:cNvPr id="12" name="Filter_Priority">
              <a:extLst>
                <a:ext uri="{FF2B5EF4-FFF2-40B4-BE49-F238E27FC236}">
                  <a16:creationId xmlns:a16="http://schemas.microsoft.com/office/drawing/2014/main" id="{C26565EE-0989-D4F5-E832-04F8782F7835}"/>
                </a:ext>
              </a:extLst>
            </xdr:cNvPr>
            <xdr:cNvGraphicFramePr/>
          </xdr:nvGraphicFramePr>
          <xdr:xfrm>
            <a:off x="0" y="0"/>
            <a:ext cx="0" cy="0"/>
          </xdr:xfrm>
          <a:graphic>
            <a:graphicData uri="http://schemas.microsoft.com/office/drawing/2010/slicer">
              <sle:slicer xmlns:sle="http://schemas.microsoft.com/office/drawing/2010/slicer" name="Filter_Priority"/>
            </a:graphicData>
          </a:graphic>
        </xdr:graphicFrame>
      </mc:Choice>
      <mc:Fallback xmlns="">
        <xdr:sp macro="" textlink="">
          <xdr:nvSpPr>
            <xdr:cNvPr id="0" name=""/>
            <xdr:cNvSpPr>
              <a:spLocks noTextEdit="1"/>
            </xdr:cNvSpPr>
          </xdr:nvSpPr>
          <xdr:spPr>
            <a:xfrm>
              <a:off x="4171950" y="13315950"/>
              <a:ext cx="1714500" cy="184150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19050</xdr:colOff>
      <xdr:row>69</xdr:row>
      <xdr:rowOff>57150</xdr:rowOff>
    </xdr:from>
    <xdr:to>
      <xdr:col>8</xdr:col>
      <xdr:colOff>847725</xdr:colOff>
      <xdr:row>78</xdr:row>
      <xdr:rowOff>184150</xdr:rowOff>
    </xdr:to>
    <mc:AlternateContent xmlns:mc="http://schemas.openxmlformats.org/markup-compatibility/2006" xmlns:sle15="http://schemas.microsoft.com/office/drawing/2012/slicer">
      <mc:Choice Requires="sle15">
        <xdr:graphicFrame macro="">
          <xdr:nvGraphicFramePr>
            <xdr:cNvPr id="13" name="Filter_AssignedTo">
              <a:extLst>
                <a:ext uri="{FF2B5EF4-FFF2-40B4-BE49-F238E27FC236}">
                  <a16:creationId xmlns:a16="http://schemas.microsoft.com/office/drawing/2014/main" id="{2CB27ECC-3850-4464-2A21-801F8B1EA15A}"/>
                </a:ext>
              </a:extLst>
            </xdr:cNvPr>
            <xdr:cNvGraphicFramePr/>
          </xdr:nvGraphicFramePr>
          <xdr:xfrm>
            <a:off x="0" y="0"/>
            <a:ext cx="0" cy="0"/>
          </xdr:xfrm>
          <a:graphic>
            <a:graphicData uri="http://schemas.microsoft.com/office/drawing/2010/slicer">
              <sle:slicer xmlns:sle="http://schemas.microsoft.com/office/drawing/2010/slicer" name="Filter_AssignedTo"/>
            </a:graphicData>
          </a:graphic>
        </xdr:graphicFrame>
      </mc:Choice>
      <mc:Fallback xmlns="">
        <xdr:sp macro="" textlink="">
          <xdr:nvSpPr>
            <xdr:cNvPr id="0" name=""/>
            <xdr:cNvSpPr>
              <a:spLocks noTextEdit="1"/>
            </xdr:cNvSpPr>
          </xdr:nvSpPr>
          <xdr:spPr>
            <a:xfrm>
              <a:off x="5943600" y="13315950"/>
              <a:ext cx="1714500" cy="184150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hannel" xr10:uid="{087F5F8A-5188-415B-A2DF-6C605734C68A}" sourceName="Channel">
  <extLst>
    <x:ext xmlns:x15="http://schemas.microsoft.com/office/spreadsheetml/2010/11/main" uri="{2F2917AC-EB37-4324-AD4E-5DD8C200BD13}">
      <x15:tableSlicerCache tableId="1"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8C3B32CF-05C3-4EEA-A999-00805718DCEB}" sourceName="Category">
  <extLst>
    <x:ext xmlns:x15="http://schemas.microsoft.com/office/spreadsheetml/2010/11/main" uri="{2F2917AC-EB37-4324-AD4E-5DD8C200BD13}">
      <x15:tableSlicerCache tableId="1"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iority" xr10:uid="{020B149E-002B-4817-A136-A2D4567AA51C}" sourceName="Priority">
  <extLst>
    <x:ext xmlns:x15="http://schemas.microsoft.com/office/spreadsheetml/2010/11/main" uri="{2F2917AC-EB37-4324-AD4E-5DD8C200BD13}">
      <x15:tableSlicerCache tableId="1" column="5"/>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ssignedTo" xr10:uid="{F9359A93-6D0F-4D61-B78D-E5319C1EF464}" sourceName="AssignedTo">
  <extLst>
    <x:ext xmlns:x15="http://schemas.microsoft.com/office/spreadsheetml/2010/11/main" uri="{2F2917AC-EB37-4324-AD4E-5DD8C200BD13}">
      <x15:tableSlicerCache tableId="1"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ilter_Channel" xr10:uid="{09C49BB9-F62A-4105-AE93-B930780F75EE}" cache="Slicer_Channel" caption="Channel" rowHeight="257175"/>
  <slicer name="Filter_Category" xr10:uid="{1A432700-A01B-4C9A-AE11-D8686E6C96EA}" cache="Slicer_Category" caption="Category" rowHeight="257175"/>
  <slicer name="Filter_Priority" xr10:uid="{905510B9-2BF2-4499-8F53-EDBA853A9ADB}" cache="Slicer_Priority" caption="Priority" rowHeight="257175"/>
  <slicer name="Filter_AssignedTo" xr10:uid="{774E33EF-1F5C-4D88-9370-E73A5A998554}" cache="Slicer_AssignedTo" caption="AssignedTo"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77B9F7-5241-426E-A56A-F0B21C5D458D}" name="tblDrilldown" displayName="tblDrilldown" ref="B4:O12" totalsRowShown="0" headerRowDxfId="71" dataDxfId="70">
  <autoFilter ref="B4:O12" xr:uid="{B077B9F7-5241-426E-A56A-F0B21C5D458D}"/>
  <tableColumns count="14">
    <tableColumn id="1" xr3:uid="{0B2952F0-A208-4293-A1DE-60CEAA3CA7D6}" name="QueryID" dataDxfId="69"/>
    <tableColumn id="2" xr3:uid="{6F59DFDC-237A-4E51-B0A7-253DBA291DC5}" name="ReceivedDate" dataDxfId="68"/>
    <tableColumn id="3" xr3:uid="{F0185787-7BAF-4EFF-BFE1-CA72CC74F208}" name="Channel" dataDxfId="67"/>
    <tableColumn id="4" xr3:uid="{5E191F76-C54B-47C4-A383-F76605A49998}" name="Category" dataDxfId="66"/>
    <tableColumn id="5" xr3:uid="{60E3A9A7-59F0-4D0D-AE49-95932BDF1DB1}" name="Priority" dataDxfId="65"/>
    <tableColumn id="6" xr3:uid="{FA7CA4C4-D019-40A3-915E-4D45EC651BF1}" name="AssignedTo" dataDxfId="64"/>
    <tableColumn id="7" xr3:uid="{C47FA0B2-1502-41E4-B59E-4C803A0A78B0}" name="CreatedBy" dataDxfId="63"/>
    <tableColumn id="8" xr3:uid="{8D5551FE-833F-494C-9ECE-A4E5B8937636}" name="Description" dataDxfId="62"/>
    <tableColumn id="9" xr3:uid="{71D57080-00C8-4365-B976-87542F915F27}" name="Status" dataDxfId="61">
      <calculatedColumnFormula>INDEX(tblStatus[Status],MATCH(B5,tblStatus[QueryID],0))</calculatedColumnFormula>
    </tableColumn>
    <tableColumn id="10" xr3:uid="{2BBB6383-136A-461C-B477-B0A53331A5FB}" name="ResolvedDate" dataDxfId="60">
      <calculatedColumnFormula>INDEX(tblStatus[ResolvedDate],MATCH(B5,tblStatus[QueryID],0))</calculatedColumnFormula>
    </tableColumn>
    <tableColumn id="11" xr3:uid="{B9527136-A028-4B8D-9089-08D4CD6A019F}" name="SLAFlag" dataDxfId="59">
      <calculatedColumnFormula>INDEX(tblStatus[SLAFlag],MATCH(B5,tblStatus[QueryID],0))</calculatedColumnFormula>
    </tableColumn>
    <tableColumn id="12" xr3:uid="{BEDF201E-33CC-4398-964A-D130F5B9B22E}" name="RootCause" dataDxfId="58">
      <calculatedColumnFormula>INDEX(tblCategories[RootCause],MATCH(E5,tblCategories[Category],0))</calculatedColumnFormula>
    </tableColumn>
    <tableColumn id="13" xr3:uid="{BA4019D4-F4FF-4696-BADF-1EAB21B72208}" name="Action" dataDxfId="57"/>
    <tableColumn id="14" xr3:uid="{1CDCB07D-A462-448B-B8FF-0D7DE4FB4418}" name="Note" dataDxfId="5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ACE4C3-B16F-4CD6-BEAC-E9FF371685E6}" name="tblQueries" displayName="tblQueries" ref="B4:I12" totalsRowShown="0" headerRowDxfId="55" dataDxfId="54">
  <autoFilter ref="B4:I12" xr:uid="{EEACE4C3-B16F-4CD6-BEAC-E9FF371685E6}"/>
  <tableColumns count="8">
    <tableColumn id="1" xr3:uid="{8CF74B3A-867A-446C-8686-60664A907A41}" name="QueryID" dataDxfId="53"/>
    <tableColumn id="2" xr3:uid="{652F2624-99C5-4BCB-B7B7-F59DCAD62854}" name="ReceivedDate" dataDxfId="52"/>
    <tableColumn id="3" xr3:uid="{70373F84-212A-4A62-A603-614386226F2F}" name="Channel" dataDxfId="51"/>
    <tableColumn id="4" xr3:uid="{B0FDA681-1648-4EE8-A7D4-9DD3447F8F01}" name="Category" dataDxfId="50"/>
    <tableColumn id="5" xr3:uid="{46FAD722-0221-41FD-9514-E5FFC4A0F3E4}" name="Priority" dataDxfId="49"/>
    <tableColumn id="6" xr3:uid="{4C9E1227-94C7-4FBA-80F3-04FFE26F8FBF}" name="AssignedTo" dataDxfId="48"/>
    <tableColumn id="7" xr3:uid="{7DDF2096-3F5C-4FCD-8096-259EE867C939}" name="CreatedBy" dataDxfId="47"/>
    <tableColumn id="8" xr3:uid="{49638350-B186-4D78-96FE-E4ED57679F05}" name="Description" dataDxfId="4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97F3A0C-C6DE-4B12-B739-4239F68C4F41}" name="tblStatus" displayName="tblStatus" ref="B4:H12" totalsRowShown="0" headerRowDxfId="45" dataDxfId="44">
  <autoFilter ref="B4:H12" xr:uid="{597F3A0C-C6DE-4B12-B739-4239F68C4F41}"/>
  <tableColumns count="7">
    <tableColumn id="1" xr3:uid="{D903EEFC-EDD4-42DF-8075-BF8C945C79A3}" name="QueryID" dataDxfId="43"/>
    <tableColumn id="2" xr3:uid="{C552B2B8-4AC9-43C3-B9B1-9B35F5185FAE}" name="Status" dataDxfId="42"/>
    <tableColumn id="3" xr3:uid="{39D75DBA-46A0-4C7A-AD3C-E70C9E6E3883}" name="StatusDate" dataDxfId="41"/>
    <tableColumn id="4" xr3:uid="{61F4C014-0D9B-4AAC-8F2B-F993ACC0FE69}" name="ResolvedDate" dataDxfId="40"/>
    <tableColumn id="5" xr3:uid="{C8E00791-47AC-4CD8-A469-8C0620783F79}" name="ResolutionCode" dataDxfId="39"/>
    <tableColumn id="6" xr3:uid="{E1CE9C8F-E7F5-4516-AD1B-88DBF2EE3743}" name="TimeToResolveHours" dataDxfId="38">
      <calculatedColumnFormula>IF(tblStatus[[#This Row],[ResolvedDate]]="","",(tblStatus[[#This Row],[ResolvedDate]]-INDEX(tblQueries[ReceivedDate],MATCH(tblStatus[[#This Row],[QueryID]],tblQueries[QueryID],0)))*24)</calculatedColumnFormula>
    </tableColumn>
    <tableColumn id="7" xr3:uid="{DA089BB4-F497-42DA-8652-F38079ACC290}" name="SLAFlag" dataDxfId="37">
      <calculatedColumnFormula>IF(tblStatus[[#This Row],[ResolvedDate]]="",IF((NOW()-INDEX(tblQueries[ReceivedDate],MATCH(tblStatus[[#This Row],[QueryID]],tblQueries[QueryID],0)))*24&gt;INDEX(tblCategories[SLAHours],MATCH(INDEX(tblQueries[Category],MATCH(tblStatus[[#This Row],[QueryID]],tblQueries[QueryID],0)),tblCategories[Category],0)),1,0),IF(tblStatus[[#This Row],[TimeToResolveHours]]&gt;INDEX(tblCategories[SLAHours],MATCH(INDEX(tblQueries[Category],MATCH(tblStatus[[#This Row],[QueryID]],tblQueries[QueryID],0)),tblCategories[Category],0)),1,0))</calculatedColumnFormula>
    </tableColumn>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49FE5DB-1F49-4E25-9A39-6FBF827FE738}" name="tblAgents" displayName="tblAgents" ref="B4:E8" totalsRowShown="0" headerRowDxfId="36" dataDxfId="35">
  <autoFilter ref="B4:E8" xr:uid="{D49FE5DB-1F49-4E25-9A39-6FBF827FE738}"/>
  <tableColumns count="4">
    <tableColumn id="1" xr3:uid="{D43CF6B8-5B8E-4D54-A246-94696E695834}" name="Agent" dataDxfId="34"/>
    <tableColumn id="2" xr3:uid="{15571E94-DF26-4C69-A9B1-2BE317459080}" name="Team" dataDxfId="33"/>
    <tableColumn id="3" xr3:uid="{F34FC476-1621-4E34-ADF3-7553B0C0F889}" name="FTE" dataDxfId="32"/>
    <tableColumn id="4" xr3:uid="{9AED5310-1FA4-4B26-ABDA-61547C00AB4F}" name="MaxDailyCapacity" dataDxfId="3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D5C28AD-2F4A-4A76-A8B7-DA10C4DA7048}" name="tblCategories" displayName="tblCategories" ref="B4:E7" totalsRowShown="0" headerRowDxfId="30" dataDxfId="29">
  <autoFilter ref="B4:E7" xr:uid="{6D5C28AD-2F4A-4A76-A8B7-DA10C4DA7048}"/>
  <tableColumns count="4">
    <tableColumn id="1" xr3:uid="{0B576E88-4723-4D55-B5A7-E62331520184}" name="Category" dataDxfId="28"/>
    <tableColumn id="2" xr3:uid="{48CAA4AB-468A-435A-9EEC-7814892B971E}" name="RootCause" dataDxfId="27"/>
    <tableColumn id="3" xr3:uid="{86E9ED76-9EC9-4024-89AA-245054DB885C}" name="SLAHours" dataDxfId="26"/>
    <tableColumn id="4" xr3:uid="{C01D93FE-C751-4D2E-AFCC-2E7FDB06F46F}" name="PriorityWeight" dataDxfId="2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02A7384-83A4-4B45-B642-4BFCD487A462}" name="tblMetrics" displayName="tblMetrics" ref="B4:F35" totalsRowShown="0" headerRowDxfId="24" dataDxfId="23">
  <autoFilter ref="B4:F35" xr:uid="{502A7384-83A4-4B45-B642-4BFCD487A462}"/>
  <tableColumns count="5">
    <tableColumn id="1" xr3:uid="{EBC8E31F-F687-49F3-8DF1-B02A7AD1771E}" name="Date" dataDxfId="22"/>
    <tableColumn id="2" xr3:uid="{55174914-817D-405A-9079-CA2F166D1815}" name="DailyVolume" dataDxfId="21">
      <calculatedColumnFormula>COUNTIFS(tblQueries[ReceivedDate],"&gt;="&amp;tblMetrics[[#This Row],[Date]],tblQueries[ReceivedDate],"&lt;"&amp;tblMetrics[[#This Row],[Date]]+1)</calculatedColumnFormula>
    </tableColumn>
    <tableColumn id="3" xr3:uid="{578AC1DA-9EF8-420E-AD6D-127F43FBDA65}" name="WeekStart" dataDxfId="20">
      <calculatedColumnFormula>tblMetrics[[#This Row],[Date]]-WEEKDAY(tblMetrics[[#This Row],[Date]],2)+1</calculatedColumnFormula>
    </tableColumn>
    <tableColumn id="4" xr3:uid="{4BDF98CE-77CA-4BB4-82F6-8E2527FB7E03}" name="WeeklyVolume" dataDxfId="19">
      <calculatedColumnFormula>COUNTIFS(tblQueries[ReceivedDate],"&gt;="&amp;tblMetrics[[#This Row],[WeekStart]],tblQueries[ReceivedDate],"&lt;"&amp;tblMetrics[[#This Row],[WeekStart]]+7)</calculatedColumnFormula>
    </tableColumn>
    <tableColumn id="5" xr3:uid="{B97802EA-FA3B-4C82-ADA1-D0017E8865E9}" name="AvgResolutionHours" dataDxfId="18">
      <calculatedColumnFormula>IFERROR(AVERAGEIFS(tblStatus[TimeToResolveHours],tblStatus[StatusDate],"&gt;="&amp;tblMetrics[[#This Row],[Date]],tblStatus[StatusDate],"&lt;"&amp;tblMetrics[[#This Row],[Date]]+1,tblStatus[TimeToResolveHours],"&gt;0"),"")</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05DC9C7-BA23-49B6-93ED-B1D3CAE28063}" name="tblSnapshots" displayName="tblSnapshots" ref="B11:F12" totalsRowShown="0" headerRowDxfId="17" dataDxfId="16">
  <autoFilter ref="B11:F12" xr:uid="{A05DC9C7-BA23-49B6-93ED-B1D3CAE28063}"/>
  <tableColumns count="5">
    <tableColumn id="1" xr3:uid="{1FA0D660-E9BC-491C-9665-B41EDD87C328}" name="SnapshotTime" dataDxfId="15"/>
    <tableColumn id="2" xr3:uid="{14D47899-CE16-4ECF-AC79-064FB5A89A93}" name="TotalQueries" dataDxfId="14"/>
    <tableColumn id="3" xr3:uid="{445377B9-D2E0-4DE5-91E0-76A9A36E35BC}" name="OpenQueries" dataDxfId="13"/>
    <tableColumn id="4" xr3:uid="{9ECB0215-7544-450F-AEE3-E469E86D3063}" name="SLACompliance" dataDxfId="12"/>
    <tableColumn id="5" xr3:uid="{DB8A0860-2957-4F7A-9B3B-2639C7E3D262}" name="AvgResolutionHours" dataDxfId="1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_rels/sheet9.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F9BF3-5EBE-459C-8EE8-9B85376B63C8}">
  <sheetPr>
    <tabColor rgb="FF2F75B5"/>
  </sheetPr>
  <dimension ref="A1:U70"/>
  <sheetViews>
    <sheetView tabSelected="1" workbookViewId="0">
      <selection activeCell="B51" sqref="B51:E70"/>
    </sheetView>
  </sheetViews>
  <sheetFormatPr defaultRowHeight="15" x14ac:dyDescent="0.25"/>
  <cols>
    <col min="2" max="2" width="22.85546875" customWidth="1"/>
    <col min="3" max="3" width="36.140625" customWidth="1"/>
    <col min="4" max="4" width="38.140625" customWidth="1"/>
    <col min="5" max="5" width="30.42578125" customWidth="1"/>
  </cols>
  <sheetData>
    <row r="1" spans="1:21" ht="48" customHeight="1" x14ac:dyDescent="0.25">
      <c r="A1" s="8"/>
      <c r="B1" s="26" t="s">
        <v>168</v>
      </c>
      <c r="C1" s="26"/>
      <c r="D1" s="26"/>
      <c r="E1" s="26"/>
      <c r="F1" s="8"/>
      <c r="G1" s="8"/>
      <c r="H1" s="8"/>
      <c r="I1" s="8"/>
      <c r="J1" s="8"/>
      <c r="K1" s="8"/>
      <c r="L1" s="8"/>
      <c r="M1" s="8"/>
      <c r="N1" s="8"/>
      <c r="O1" s="8"/>
      <c r="P1" s="8"/>
      <c r="Q1" s="8"/>
      <c r="R1" s="8"/>
      <c r="S1" s="8"/>
      <c r="T1" s="8"/>
      <c r="U1" s="8"/>
    </row>
    <row r="2" spans="1:21" ht="30" customHeight="1" x14ac:dyDescent="0.25">
      <c r="A2" s="8"/>
      <c r="B2" s="27" t="s">
        <v>169</v>
      </c>
      <c r="C2" s="27"/>
      <c r="D2" s="27"/>
      <c r="E2" s="27"/>
      <c r="F2" s="8"/>
      <c r="G2" s="8"/>
      <c r="H2" s="8"/>
      <c r="I2" s="8"/>
      <c r="J2" s="8"/>
      <c r="K2" s="8"/>
      <c r="L2" s="8"/>
      <c r="M2" s="8"/>
      <c r="N2" s="8"/>
      <c r="O2" s="8"/>
      <c r="P2" s="8"/>
      <c r="Q2" s="8"/>
      <c r="R2" s="8"/>
      <c r="S2" s="8"/>
      <c r="T2" s="8"/>
      <c r="U2" s="8"/>
    </row>
    <row r="3" spans="1:21" x14ac:dyDescent="0.25">
      <c r="A3" s="8"/>
      <c r="B3" s="8"/>
      <c r="C3" s="8"/>
      <c r="D3" s="8"/>
      <c r="E3" s="8"/>
      <c r="F3" s="8"/>
      <c r="G3" s="8"/>
      <c r="H3" s="8"/>
      <c r="I3" s="8"/>
      <c r="J3" s="8"/>
      <c r="K3" s="8"/>
      <c r="L3" s="8"/>
      <c r="M3" s="8"/>
      <c r="N3" s="8"/>
      <c r="O3" s="8"/>
      <c r="P3" s="8"/>
      <c r="Q3" s="8"/>
      <c r="R3" s="8"/>
      <c r="S3" s="8"/>
      <c r="T3" s="8"/>
      <c r="U3" s="8"/>
    </row>
    <row r="4" spans="1:21" ht="24" customHeight="1" x14ac:dyDescent="0.25">
      <c r="A4" s="8"/>
      <c r="B4" s="28" t="s">
        <v>170</v>
      </c>
      <c r="C4" s="28"/>
      <c r="D4" s="28"/>
      <c r="E4" s="28"/>
      <c r="F4" s="8"/>
      <c r="G4" s="8"/>
      <c r="H4" s="8"/>
      <c r="I4" s="8"/>
      <c r="J4" s="8"/>
      <c r="K4" s="8"/>
      <c r="L4" s="8"/>
      <c r="M4" s="8"/>
      <c r="N4" s="8"/>
      <c r="O4" s="8"/>
      <c r="P4" s="8"/>
      <c r="Q4" s="8"/>
      <c r="R4" s="8"/>
      <c r="S4" s="8"/>
      <c r="T4" s="8"/>
      <c r="U4" s="8"/>
    </row>
    <row r="5" spans="1:21" x14ac:dyDescent="0.25">
      <c r="A5" s="8"/>
      <c r="B5" s="17" t="s">
        <v>175</v>
      </c>
      <c r="C5" s="17" t="s">
        <v>176</v>
      </c>
      <c r="D5" s="17" t="s">
        <v>136</v>
      </c>
      <c r="E5" s="17" t="s">
        <v>177</v>
      </c>
      <c r="F5" s="8"/>
      <c r="G5" s="8"/>
      <c r="H5" s="8"/>
      <c r="I5" s="8"/>
      <c r="J5" s="8"/>
      <c r="K5" s="8"/>
      <c r="L5" s="8"/>
      <c r="M5" s="8"/>
      <c r="N5" s="8"/>
      <c r="O5" s="8"/>
      <c r="P5" s="8"/>
      <c r="Q5" s="8"/>
      <c r="R5" s="8"/>
      <c r="S5" s="8"/>
      <c r="T5" s="8"/>
      <c r="U5" s="8"/>
    </row>
    <row r="6" spans="1:21" ht="40.5" x14ac:dyDescent="0.25">
      <c r="A6" s="8"/>
      <c r="B6" s="18" t="s">
        <v>178</v>
      </c>
      <c r="C6" s="18" t="s">
        <v>179</v>
      </c>
      <c r="D6" s="18" t="s">
        <v>180</v>
      </c>
      <c r="E6" s="18" t="s">
        <v>181</v>
      </c>
      <c r="F6" s="8"/>
      <c r="G6" s="8"/>
      <c r="H6" s="8"/>
      <c r="I6" s="8"/>
      <c r="J6" s="8"/>
      <c r="K6" s="8"/>
      <c r="L6" s="8"/>
      <c r="M6" s="8"/>
      <c r="N6" s="8"/>
      <c r="O6" s="8"/>
      <c r="P6" s="8"/>
      <c r="Q6" s="8"/>
      <c r="R6" s="8"/>
      <c r="S6" s="8"/>
      <c r="T6" s="8"/>
      <c r="U6" s="8"/>
    </row>
    <row r="7" spans="1:21" ht="40.5" x14ac:dyDescent="0.25">
      <c r="A7" s="8"/>
      <c r="B7" s="19" t="s">
        <v>182</v>
      </c>
      <c r="C7" s="19" t="s">
        <v>183</v>
      </c>
      <c r="D7" s="19" t="s">
        <v>184</v>
      </c>
      <c r="E7" s="19" t="s">
        <v>185</v>
      </c>
      <c r="F7" s="8"/>
      <c r="G7" s="8"/>
      <c r="H7" s="8"/>
      <c r="I7" s="8"/>
      <c r="J7" s="8"/>
      <c r="K7" s="8"/>
      <c r="L7" s="8"/>
      <c r="M7" s="8"/>
      <c r="N7" s="8"/>
      <c r="O7" s="8"/>
      <c r="P7" s="8"/>
      <c r="Q7" s="8"/>
      <c r="R7" s="8"/>
      <c r="S7" s="8"/>
      <c r="T7" s="8"/>
      <c r="U7" s="8"/>
    </row>
    <row r="8" spans="1:21" ht="27" x14ac:dyDescent="0.25">
      <c r="A8" s="8"/>
      <c r="B8" s="18" t="s">
        <v>186</v>
      </c>
      <c r="C8" s="18" t="s">
        <v>187</v>
      </c>
      <c r="D8" s="18" t="s">
        <v>188</v>
      </c>
      <c r="E8" s="18" t="s">
        <v>189</v>
      </c>
      <c r="F8" s="8"/>
      <c r="G8" s="8"/>
      <c r="H8" s="8"/>
      <c r="I8" s="8"/>
      <c r="J8" s="8"/>
      <c r="K8" s="8"/>
      <c r="L8" s="8"/>
      <c r="M8" s="8"/>
      <c r="N8" s="8"/>
      <c r="O8" s="8"/>
      <c r="P8" s="8"/>
      <c r="Q8" s="8"/>
      <c r="R8" s="8"/>
      <c r="S8" s="8"/>
      <c r="T8" s="8"/>
      <c r="U8" s="8"/>
    </row>
    <row r="9" spans="1:21" ht="27" x14ac:dyDescent="0.25">
      <c r="A9" s="8"/>
      <c r="B9" s="19" t="s">
        <v>190</v>
      </c>
      <c r="C9" s="19" t="s">
        <v>191</v>
      </c>
      <c r="D9" s="19" t="s">
        <v>192</v>
      </c>
      <c r="E9" s="19" t="s">
        <v>193</v>
      </c>
      <c r="F9" s="8"/>
      <c r="G9" s="8"/>
      <c r="H9" s="8"/>
      <c r="I9" s="8"/>
      <c r="J9" s="8"/>
      <c r="K9" s="8"/>
      <c r="L9" s="8"/>
      <c r="M9" s="8"/>
      <c r="N9" s="8"/>
      <c r="O9" s="8"/>
      <c r="P9" s="8"/>
      <c r="Q9" s="8"/>
      <c r="R9" s="8"/>
      <c r="S9" s="8"/>
      <c r="T9" s="8"/>
      <c r="U9" s="8"/>
    </row>
    <row r="10" spans="1:21" ht="40.5" x14ac:dyDescent="0.25">
      <c r="A10" s="8"/>
      <c r="B10" s="18" t="s">
        <v>194</v>
      </c>
      <c r="C10" s="18" t="s">
        <v>195</v>
      </c>
      <c r="D10" s="18" t="s">
        <v>196</v>
      </c>
      <c r="E10" s="18" t="s">
        <v>197</v>
      </c>
      <c r="F10" s="8"/>
      <c r="G10" s="8"/>
      <c r="H10" s="8"/>
      <c r="I10" s="8"/>
      <c r="J10" s="8"/>
      <c r="K10" s="8"/>
      <c r="L10" s="8"/>
      <c r="M10" s="8"/>
      <c r="N10" s="8"/>
      <c r="O10" s="8"/>
      <c r="P10" s="8"/>
      <c r="Q10" s="8"/>
      <c r="R10" s="8"/>
      <c r="S10" s="8"/>
      <c r="T10" s="8"/>
      <c r="U10" s="8"/>
    </row>
    <row r="11" spans="1:21" x14ac:dyDescent="0.25">
      <c r="A11" s="8"/>
      <c r="B11" s="23"/>
      <c r="C11" s="23"/>
      <c r="D11" s="23"/>
      <c r="E11" s="23"/>
      <c r="F11" s="8"/>
      <c r="G11" s="8"/>
      <c r="H11" s="8"/>
      <c r="I11" s="8"/>
      <c r="J11" s="8"/>
      <c r="K11" s="8"/>
      <c r="L11" s="8"/>
      <c r="M11" s="8"/>
      <c r="N11" s="8"/>
      <c r="O11" s="8"/>
      <c r="P11" s="8"/>
      <c r="Q11" s="8"/>
      <c r="R11" s="8"/>
      <c r="S11" s="8"/>
      <c r="T11" s="8"/>
      <c r="U11" s="8"/>
    </row>
    <row r="12" spans="1:21" x14ac:dyDescent="0.25">
      <c r="A12" s="8"/>
      <c r="B12" s="24" t="s">
        <v>171</v>
      </c>
      <c r="C12" s="24"/>
      <c r="D12" s="24"/>
      <c r="E12" s="24"/>
      <c r="F12" s="8"/>
      <c r="G12" s="8"/>
      <c r="H12" s="8"/>
      <c r="I12" s="8"/>
      <c r="J12" s="8"/>
      <c r="K12" s="8"/>
      <c r="L12" s="8"/>
      <c r="M12" s="8"/>
      <c r="N12" s="8"/>
      <c r="O12" s="8"/>
      <c r="P12" s="8"/>
      <c r="Q12" s="8"/>
      <c r="R12" s="8"/>
      <c r="S12" s="8"/>
      <c r="T12" s="8"/>
      <c r="U12" s="8"/>
    </row>
    <row r="13" spans="1:21" x14ac:dyDescent="0.25">
      <c r="A13" s="8"/>
      <c r="B13" s="17" t="s">
        <v>198</v>
      </c>
      <c r="C13" s="17" t="s">
        <v>199</v>
      </c>
      <c r="D13" s="17" t="s">
        <v>200</v>
      </c>
      <c r="E13" s="17" t="s">
        <v>201</v>
      </c>
      <c r="F13" s="8"/>
      <c r="G13" s="8"/>
      <c r="H13" s="8"/>
      <c r="I13" s="8"/>
      <c r="J13" s="8"/>
      <c r="K13" s="8"/>
      <c r="L13" s="8"/>
      <c r="M13" s="8"/>
      <c r="N13" s="8"/>
      <c r="O13" s="8"/>
      <c r="P13" s="8"/>
      <c r="Q13" s="8"/>
      <c r="R13" s="8"/>
      <c r="S13" s="8"/>
      <c r="T13" s="8"/>
      <c r="U13" s="8"/>
    </row>
    <row r="14" spans="1:21" ht="27" x14ac:dyDescent="0.25">
      <c r="A14" s="8"/>
      <c r="B14" s="18" t="s">
        <v>202</v>
      </c>
      <c r="C14" s="18" t="s">
        <v>203</v>
      </c>
      <c r="D14" s="18" t="s">
        <v>204</v>
      </c>
      <c r="E14" s="18" t="s">
        <v>205</v>
      </c>
      <c r="F14" s="8"/>
      <c r="G14" s="8"/>
      <c r="H14" s="8"/>
      <c r="I14" s="8"/>
      <c r="J14" s="8"/>
      <c r="K14" s="8"/>
      <c r="L14" s="8"/>
      <c r="M14" s="8"/>
      <c r="N14" s="8"/>
      <c r="O14" s="8"/>
      <c r="P14" s="8"/>
      <c r="Q14" s="8"/>
      <c r="R14" s="8"/>
      <c r="S14" s="8"/>
      <c r="T14" s="8"/>
      <c r="U14" s="8"/>
    </row>
    <row r="15" spans="1:21" ht="40.5" x14ac:dyDescent="0.25">
      <c r="A15" s="8"/>
      <c r="B15" s="19" t="s">
        <v>3</v>
      </c>
      <c r="C15" s="19" t="s">
        <v>206</v>
      </c>
      <c r="D15" s="19" t="s">
        <v>207</v>
      </c>
      <c r="E15" s="19" t="s">
        <v>208</v>
      </c>
      <c r="F15" s="8"/>
      <c r="G15" s="8"/>
      <c r="H15" s="8"/>
      <c r="I15" s="8"/>
      <c r="J15" s="8"/>
      <c r="K15" s="8"/>
      <c r="L15" s="8"/>
      <c r="M15" s="8"/>
      <c r="N15" s="8"/>
      <c r="O15" s="8"/>
      <c r="P15" s="8"/>
      <c r="Q15" s="8"/>
      <c r="R15" s="8"/>
      <c r="S15" s="8"/>
      <c r="T15" s="8"/>
      <c r="U15" s="8"/>
    </row>
    <row r="16" spans="1:21" ht="40.5" x14ac:dyDescent="0.25">
      <c r="A16" s="8"/>
      <c r="B16" s="18" t="s">
        <v>209</v>
      </c>
      <c r="C16" s="18" t="s">
        <v>210</v>
      </c>
      <c r="D16" s="18" t="s">
        <v>211</v>
      </c>
      <c r="E16" s="18" t="s">
        <v>212</v>
      </c>
      <c r="F16" s="8"/>
      <c r="G16" s="8"/>
      <c r="H16" s="8"/>
      <c r="I16" s="8"/>
      <c r="J16" s="8"/>
      <c r="K16" s="8"/>
      <c r="L16" s="8"/>
      <c r="M16" s="8"/>
      <c r="N16" s="8"/>
      <c r="O16" s="8"/>
      <c r="P16" s="8"/>
      <c r="Q16" s="8"/>
      <c r="R16" s="8"/>
      <c r="S16" s="8"/>
      <c r="T16" s="8"/>
      <c r="U16" s="8"/>
    </row>
    <row r="17" spans="1:21" ht="40.5" x14ac:dyDescent="0.25">
      <c r="A17" s="8"/>
      <c r="B17" s="19" t="s">
        <v>213</v>
      </c>
      <c r="C17" s="19" t="s">
        <v>214</v>
      </c>
      <c r="D17" s="19" t="s">
        <v>215</v>
      </c>
      <c r="E17" s="19" t="s">
        <v>216</v>
      </c>
      <c r="F17" s="8"/>
      <c r="G17" s="8"/>
      <c r="H17" s="8"/>
      <c r="I17" s="8"/>
      <c r="J17" s="8"/>
      <c r="K17" s="8"/>
      <c r="L17" s="8"/>
      <c r="M17" s="8"/>
      <c r="N17" s="8"/>
      <c r="O17" s="8"/>
      <c r="P17" s="8"/>
      <c r="Q17" s="8"/>
      <c r="R17" s="8"/>
      <c r="S17" s="8"/>
      <c r="T17" s="8"/>
      <c r="U17" s="8"/>
    </row>
    <row r="18" spans="1:21" ht="40.5" x14ac:dyDescent="0.25">
      <c r="A18" s="8"/>
      <c r="B18" s="18" t="s">
        <v>217</v>
      </c>
      <c r="C18" s="18" t="s">
        <v>218</v>
      </c>
      <c r="D18" s="18" t="s">
        <v>219</v>
      </c>
      <c r="E18" s="18" t="s">
        <v>220</v>
      </c>
      <c r="F18" s="8"/>
      <c r="G18" s="8"/>
      <c r="H18" s="8"/>
      <c r="I18" s="8"/>
      <c r="J18" s="8"/>
      <c r="K18" s="8"/>
      <c r="L18" s="8"/>
      <c r="M18" s="8"/>
      <c r="N18" s="8"/>
      <c r="O18" s="8"/>
      <c r="P18" s="8"/>
      <c r="Q18" s="8"/>
      <c r="R18" s="8"/>
      <c r="S18" s="8"/>
      <c r="T18" s="8"/>
      <c r="U18" s="8"/>
    </row>
    <row r="19" spans="1:21" ht="27" x14ac:dyDescent="0.25">
      <c r="A19" s="8"/>
      <c r="B19" s="19" t="s">
        <v>221</v>
      </c>
      <c r="C19" s="19" t="s">
        <v>222</v>
      </c>
      <c r="D19" s="19" t="s">
        <v>223</v>
      </c>
      <c r="E19" s="19" t="s">
        <v>224</v>
      </c>
      <c r="F19" s="8"/>
      <c r="G19" s="8"/>
      <c r="H19" s="8"/>
      <c r="I19" s="8"/>
      <c r="J19" s="8"/>
      <c r="K19" s="8"/>
      <c r="L19" s="8"/>
      <c r="M19" s="8"/>
      <c r="N19" s="8"/>
      <c r="O19" s="8"/>
      <c r="P19" s="8"/>
      <c r="Q19" s="8"/>
      <c r="R19" s="8"/>
      <c r="S19" s="8"/>
      <c r="T19" s="8"/>
      <c r="U19" s="8"/>
    </row>
    <row r="20" spans="1:21" ht="40.5" x14ac:dyDescent="0.25">
      <c r="A20" s="8"/>
      <c r="B20" s="18" t="s">
        <v>225</v>
      </c>
      <c r="C20" s="18" t="s">
        <v>226</v>
      </c>
      <c r="D20" s="18" t="s">
        <v>227</v>
      </c>
      <c r="E20" s="18" t="s">
        <v>228</v>
      </c>
      <c r="F20" s="8"/>
      <c r="G20" s="8"/>
      <c r="H20" s="8"/>
      <c r="I20" s="8"/>
      <c r="J20" s="8"/>
      <c r="K20" s="8"/>
      <c r="L20" s="8"/>
      <c r="M20" s="8"/>
      <c r="N20" s="8"/>
      <c r="O20" s="8"/>
      <c r="P20" s="8"/>
      <c r="Q20" s="8"/>
      <c r="R20" s="8"/>
      <c r="S20" s="8"/>
      <c r="T20" s="8"/>
      <c r="U20" s="8"/>
    </row>
    <row r="21" spans="1:21" ht="40.5" x14ac:dyDescent="0.25">
      <c r="A21" s="8"/>
      <c r="B21" s="19" t="s">
        <v>229</v>
      </c>
      <c r="C21" s="19" t="s">
        <v>230</v>
      </c>
      <c r="D21" s="19" t="s">
        <v>231</v>
      </c>
      <c r="E21" s="19" t="s">
        <v>232</v>
      </c>
      <c r="F21" s="8"/>
      <c r="G21" s="8"/>
      <c r="H21" s="8"/>
      <c r="I21" s="8"/>
      <c r="J21" s="8"/>
      <c r="K21" s="8"/>
      <c r="L21" s="8"/>
      <c r="M21" s="8"/>
      <c r="N21" s="8"/>
      <c r="O21" s="8"/>
      <c r="P21" s="8"/>
      <c r="Q21" s="8"/>
      <c r="R21" s="8"/>
      <c r="S21" s="8"/>
      <c r="T21" s="8"/>
      <c r="U21" s="8"/>
    </row>
    <row r="22" spans="1:21" ht="27" x14ac:dyDescent="0.25">
      <c r="A22" s="8"/>
      <c r="B22" s="18" t="s">
        <v>17</v>
      </c>
      <c r="C22" s="18" t="s">
        <v>233</v>
      </c>
      <c r="D22" s="18" t="s">
        <v>234</v>
      </c>
      <c r="E22" s="18" t="s">
        <v>235</v>
      </c>
      <c r="F22" s="8"/>
      <c r="G22" s="8"/>
      <c r="H22" s="8"/>
      <c r="I22" s="8"/>
      <c r="J22" s="8"/>
      <c r="K22" s="8"/>
      <c r="L22" s="8"/>
      <c r="M22" s="8"/>
      <c r="N22" s="8"/>
      <c r="O22" s="8"/>
      <c r="P22" s="8"/>
      <c r="Q22" s="8"/>
      <c r="R22" s="8"/>
      <c r="S22" s="8"/>
      <c r="T22" s="8"/>
      <c r="U22" s="8"/>
    </row>
    <row r="23" spans="1:21" ht="40.5" x14ac:dyDescent="0.25">
      <c r="A23" s="8"/>
      <c r="B23" s="19" t="s">
        <v>236</v>
      </c>
      <c r="C23" s="19" t="s">
        <v>237</v>
      </c>
      <c r="D23" s="19" t="s">
        <v>238</v>
      </c>
      <c r="E23" s="19" t="s">
        <v>239</v>
      </c>
      <c r="F23" s="8"/>
      <c r="G23" s="8"/>
      <c r="H23" s="8"/>
      <c r="I23" s="8"/>
      <c r="J23" s="8"/>
      <c r="K23" s="8"/>
      <c r="L23" s="8"/>
      <c r="M23" s="8"/>
      <c r="N23" s="8"/>
      <c r="O23" s="8"/>
      <c r="P23" s="8"/>
      <c r="Q23" s="8"/>
      <c r="R23" s="8"/>
      <c r="S23" s="8"/>
      <c r="T23" s="8"/>
      <c r="U23" s="8"/>
    </row>
    <row r="24" spans="1:21" x14ac:dyDescent="0.25">
      <c r="A24" s="8"/>
      <c r="B24" s="20"/>
      <c r="C24" s="20"/>
      <c r="D24" s="20"/>
      <c r="E24" s="20"/>
      <c r="F24" s="8"/>
      <c r="G24" s="8"/>
      <c r="H24" s="8"/>
      <c r="I24" s="8"/>
      <c r="J24" s="8"/>
      <c r="K24" s="8"/>
      <c r="L24" s="8"/>
      <c r="M24" s="8"/>
      <c r="N24" s="8"/>
      <c r="O24" s="8"/>
      <c r="P24" s="8"/>
      <c r="Q24" s="8"/>
      <c r="R24" s="8"/>
      <c r="S24" s="8"/>
      <c r="T24" s="8"/>
      <c r="U24" s="8"/>
    </row>
    <row r="25" spans="1:21" x14ac:dyDescent="0.25">
      <c r="A25" s="8"/>
      <c r="B25" s="24" t="s">
        <v>172</v>
      </c>
      <c r="C25" s="24"/>
      <c r="D25" s="24"/>
      <c r="E25" s="24"/>
      <c r="F25" s="8"/>
      <c r="G25" s="8"/>
      <c r="H25" s="8"/>
      <c r="I25" s="8"/>
      <c r="J25" s="8"/>
      <c r="K25" s="8"/>
      <c r="L25" s="8"/>
      <c r="M25" s="8"/>
      <c r="N25" s="8"/>
      <c r="O25" s="8"/>
      <c r="P25" s="8"/>
      <c r="Q25" s="8"/>
      <c r="R25" s="8"/>
      <c r="S25" s="8"/>
      <c r="T25" s="8"/>
      <c r="U25" s="8"/>
    </row>
    <row r="26" spans="1:21" x14ac:dyDescent="0.25">
      <c r="A26" s="8"/>
      <c r="B26" s="17" t="s">
        <v>240</v>
      </c>
      <c r="C26" s="17" t="s">
        <v>241</v>
      </c>
      <c r="D26" s="17" t="s">
        <v>242</v>
      </c>
      <c r="E26" s="17" t="s">
        <v>243</v>
      </c>
      <c r="F26" s="8"/>
      <c r="G26" s="8"/>
      <c r="H26" s="8"/>
      <c r="I26" s="8"/>
      <c r="J26" s="8"/>
      <c r="K26" s="8"/>
      <c r="L26" s="8"/>
      <c r="M26" s="8"/>
      <c r="N26" s="8"/>
      <c r="O26" s="8"/>
      <c r="P26" s="8"/>
      <c r="Q26" s="8"/>
      <c r="R26" s="8"/>
      <c r="S26" s="8"/>
      <c r="T26" s="8"/>
      <c r="U26" s="8"/>
    </row>
    <row r="27" spans="1:21" ht="54" x14ac:dyDescent="0.25">
      <c r="A27" s="8"/>
      <c r="B27" s="18" t="s">
        <v>244</v>
      </c>
      <c r="C27" s="18" t="s">
        <v>179</v>
      </c>
      <c r="D27" s="18" t="s">
        <v>245</v>
      </c>
      <c r="E27" s="18" t="s">
        <v>246</v>
      </c>
      <c r="F27" s="8"/>
      <c r="G27" s="8"/>
      <c r="H27" s="8"/>
      <c r="I27" s="8"/>
      <c r="J27" s="8"/>
      <c r="K27" s="8"/>
      <c r="L27" s="8"/>
      <c r="M27" s="8"/>
      <c r="N27" s="8"/>
      <c r="O27" s="8"/>
      <c r="P27" s="8"/>
      <c r="Q27" s="8"/>
      <c r="R27" s="8"/>
      <c r="S27" s="8"/>
      <c r="T27" s="8"/>
      <c r="U27" s="8"/>
    </row>
    <row r="28" spans="1:21" ht="40.5" x14ac:dyDescent="0.25">
      <c r="A28" s="8"/>
      <c r="B28" s="19" t="s">
        <v>247</v>
      </c>
      <c r="C28" s="19" t="s">
        <v>248</v>
      </c>
      <c r="D28" s="19" t="s">
        <v>249</v>
      </c>
      <c r="E28" s="19" t="s">
        <v>250</v>
      </c>
      <c r="F28" s="8"/>
      <c r="G28" s="8"/>
      <c r="H28" s="8"/>
      <c r="I28" s="8"/>
      <c r="J28" s="8"/>
      <c r="K28" s="8"/>
      <c r="L28" s="8"/>
      <c r="M28" s="8"/>
      <c r="N28" s="8"/>
      <c r="O28" s="8"/>
      <c r="P28" s="8"/>
      <c r="Q28" s="8"/>
      <c r="R28" s="8"/>
      <c r="S28" s="8"/>
      <c r="T28" s="8"/>
      <c r="U28" s="8"/>
    </row>
    <row r="29" spans="1:21" ht="40.5" x14ac:dyDescent="0.25">
      <c r="A29" s="8"/>
      <c r="B29" s="18" t="s">
        <v>251</v>
      </c>
      <c r="C29" s="18" t="s">
        <v>252</v>
      </c>
      <c r="D29" s="18" t="s">
        <v>253</v>
      </c>
      <c r="E29" s="18" t="s">
        <v>254</v>
      </c>
      <c r="F29" s="8"/>
      <c r="G29" s="8"/>
      <c r="H29" s="8"/>
      <c r="I29" s="8"/>
      <c r="J29" s="8"/>
      <c r="K29" s="8"/>
      <c r="L29" s="8"/>
      <c r="M29" s="8"/>
      <c r="N29" s="8"/>
      <c r="O29" s="8"/>
      <c r="P29" s="8"/>
      <c r="Q29" s="8"/>
      <c r="R29" s="8"/>
      <c r="S29" s="8"/>
      <c r="T29" s="8"/>
      <c r="U29" s="8"/>
    </row>
    <row r="30" spans="1:21" ht="40.5" x14ac:dyDescent="0.25">
      <c r="A30" s="8"/>
      <c r="B30" s="19" t="s">
        <v>255</v>
      </c>
      <c r="C30" s="19" t="s">
        <v>256</v>
      </c>
      <c r="D30" s="19" t="s">
        <v>257</v>
      </c>
      <c r="E30" s="19" t="s">
        <v>258</v>
      </c>
      <c r="F30" s="8"/>
      <c r="G30" s="8"/>
      <c r="H30" s="8"/>
      <c r="I30" s="8"/>
      <c r="J30" s="8"/>
      <c r="K30" s="8"/>
      <c r="L30" s="8"/>
      <c r="M30" s="8"/>
      <c r="N30" s="8"/>
      <c r="O30" s="8"/>
      <c r="P30" s="8"/>
      <c r="Q30" s="8"/>
      <c r="R30" s="8"/>
      <c r="S30" s="8"/>
      <c r="T30" s="8"/>
      <c r="U30" s="8"/>
    </row>
    <row r="31" spans="1:21" ht="40.5" x14ac:dyDescent="0.25">
      <c r="A31" s="8"/>
      <c r="B31" s="18" t="s">
        <v>259</v>
      </c>
      <c r="C31" s="18" t="s">
        <v>260</v>
      </c>
      <c r="D31" s="18" t="s">
        <v>261</v>
      </c>
      <c r="E31" s="18" t="s">
        <v>262</v>
      </c>
      <c r="F31" s="8"/>
      <c r="G31" s="8"/>
      <c r="H31" s="8"/>
      <c r="I31" s="8"/>
      <c r="J31" s="8"/>
      <c r="K31" s="8"/>
      <c r="L31" s="8"/>
      <c r="M31" s="8"/>
      <c r="N31" s="8"/>
      <c r="O31" s="8"/>
      <c r="P31" s="8"/>
      <c r="Q31" s="8"/>
      <c r="R31" s="8"/>
      <c r="S31" s="8"/>
      <c r="T31" s="8"/>
      <c r="U31" s="8"/>
    </row>
    <row r="32" spans="1:21" ht="27" x14ac:dyDescent="0.25">
      <c r="A32" s="8"/>
      <c r="B32" s="19" t="s">
        <v>263</v>
      </c>
      <c r="C32" s="19" t="s">
        <v>264</v>
      </c>
      <c r="D32" s="19" t="s">
        <v>265</v>
      </c>
      <c r="E32" s="19" t="s">
        <v>266</v>
      </c>
      <c r="F32" s="8"/>
      <c r="G32" s="8"/>
      <c r="H32" s="8"/>
      <c r="I32" s="8"/>
      <c r="J32" s="8"/>
      <c r="K32" s="8"/>
      <c r="L32" s="8"/>
      <c r="M32" s="8"/>
      <c r="N32" s="8"/>
      <c r="O32" s="8"/>
      <c r="P32" s="8"/>
      <c r="Q32" s="8"/>
      <c r="R32" s="8"/>
      <c r="S32" s="8"/>
      <c r="T32" s="8"/>
      <c r="U32" s="8"/>
    </row>
    <row r="33" spans="1:21" ht="40.5" x14ac:dyDescent="0.25">
      <c r="A33" s="8"/>
      <c r="B33" s="18" t="s">
        <v>267</v>
      </c>
      <c r="C33" s="18" t="s">
        <v>268</v>
      </c>
      <c r="D33" s="18" t="s">
        <v>269</v>
      </c>
      <c r="E33" s="18" t="s">
        <v>270</v>
      </c>
      <c r="F33" s="8"/>
      <c r="G33" s="8"/>
      <c r="H33" s="8"/>
      <c r="I33" s="8"/>
      <c r="J33" s="8"/>
      <c r="K33" s="8"/>
      <c r="L33" s="8"/>
      <c r="M33" s="8"/>
      <c r="N33" s="8"/>
      <c r="O33" s="8"/>
      <c r="P33" s="8"/>
      <c r="Q33" s="8"/>
      <c r="R33" s="8"/>
      <c r="S33" s="8"/>
      <c r="T33" s="8"/>
      <c r="U33" s="8"/>
    </row>
    <row r="34" spans="1:21" ht="40.5" x14ac:dyDescent="0.25">
      <c r="A34" s="8"/>
      <c r="B34" s="19" t="s">
        <v>271</v>
      </c>
      <c r="C34" s="19" t="s">
        <v>272</v>
      </c>
      <c r="D34" s="19" t="s">
        <v>273</v>
      </c>
      <c r="E34" s="19" t="s">
        <v>274</v>
      </c>
      <c r="F34" s="8"/>
      <c r="G34" s="8"/>
      <c r="H34" s="8"/>
      <c r="I34" s="8"/>
      <c r="J34" s="8"/>
      <c r="K34" s="8"/>
      <c r="L34" s="8"/>
      <c r="M34" s="8"/>
      <c r="N34" s="8"/>
      <c r="O34" s="8"/>
      <c r="P34" s="8"/>
      <c r="Q34" s="8"/>
      <c r="R34" s="8"/>
      <c r="S34" s="8"/>
      <c r="T34" s="8"/>
      <c r="U34" s="8"/>
    </row>
    <row r="35" spans="1:21" ht="40.5" x14ac:dyDescent="0.25">
      <c r="A35" s="8"/>
      <c r="B35" s="18" t="s">
        <v>275</v>
      </c>
      <c r="C35" s="18" t="s">
        <v>276</v>
      </c>
      <c r="D35" s="18" t="s">
        <v>277</v>
      </c>
      <c r="E35" s="18" t="s">
        <v>278</v>
      </c>
      <c r="F35" s="8"/>
      <c r="G35" s="8"/>
      <c r="H35" s="8"/>
      <c r="I35" s="8"/>
      <c r="J35" s="8"/>
      <c r="K35" s="8"/>
      <c r="L35" s="8"/>
      <c r="M35" s="8"/>
      <c r="N35" s="8"/>
      <c r="O35" s="8"/>
      <c r="P35" s="8"/>
      <c r="Q35" s="8"/>
      <c r="R35" s="8"/>
      <c r="S35" s="8"/>
      <c r="T35" s="8"/>
      <c r="U35" s="8"/>
    </row>
    <row r="36" spans="1:21" x14ac:dyDescent="0.25">
      <c r="A36" s="8"/>
      <c r="B36" s="23"/>
      <c r="C36" s="23"/>
      <c r="D36" s="23"/>
      <c r="E36" s="23"/>
      <c r="F36" s="8"/>
      <c r="G36" s="8"/>
      <c r="H36" s="8"/>
      <c r="I36" s="8"/>
      <c r="J36" s="8"/>
      <c r="K36" s="8"/>
      <c r="L36" s="8"/>
      <c r="M36" s="8"/>
      <c r="N36" s="8"/>
      <c r="O36" s="8"/>
      <c r="P36" s="8"/>
      <c r="Q36" s="8"/>
      <c r="R36" s="8"/>
      <c r="S36" s="8"/>
      <c r="T36" s="8"/>
      <c r="U36" s="8"/>
    </row>
    <row r="37" spans="1:21" x14ac:dyDescent="0.25">
      <c r="A37" s="8"/>
      <c r="B37" s="24" t="s">
        <v>173</v>
      </c>
      <c r="C37" s="24"/>
      <c r="D37" s="24"/>
      <c r="E37" s="24"/>
      <c r="F37" s="8"/>
      <c r="G37" s="8"/>
      <c r="H37" s="8"/>
      <c r="I37" s="8"/>
      <c r="J37" s="8"/>
      <c r="K37" s="8"/>
      <c r="L37" s="8"/>
      <c r="M37" s="8"/>
      <c r="N37" s="8"/>
      <c r="O37" s="8"/>
      <c r="P37" s="8"/>
      <c r="Q37" s="8"/>
      <c r="R37" s="8"/>
      <c r="S37" s="8"/>
      <c r="T37" s="8"/>
      <c r="U37" s="8"/>
    </row>
    <row r="38" spans="1:21" ht="30" customHeight="1" x14ac:dyDescent="0.25">
      <c r="A38" s="8"/>
      <c r="B38" s="25" t="s">
        <v>279</v>
      </c>
      <c r="C38" s="25"/>
      <c r="D38" s="25"/>
      <c r="E38" s="25"/>
      <c r="F38" s="8"/>
      <c r="G38" s="8"/>
      <c r="H38" s="8"/>
      <c r="I38" s="8"/>
      <c r="J38" s="8"/>
      <c r="K38" s="8"/>
      <c r="L38" s="8"/>
      <c r="M38" s="8"/>
      <c r="N38" s="8"/>
      <c r="O38" s="8"/>
      <c r="P38" s="8"/>
      <c r="Q38" s="8"/>
      <c r="R38" s="8"/>
      <c r="S38" s="8"/>
      <c r="T38" s="8"/>
      <c r="U38" s="8"/>
    </row>
    <row r="39" spans="1:21" ht="30" customHeight="1" x14ac:dyDescent="0.25">
      <c r="A39" s="8"/>
      <c r="B39" s="25"/>
      <c r="C39" s="25"/>
      <c r="D39" s="25"/>
      <c r="E39" s="25"/>
      <c r="F39" s="8"/>
      <c r="G39" s="8"/>
      <c r="H39" s="8"/>
      <c r="I39" s="8"/>
      <c r="J39" s="8"/>
      <c r="K39" s="8"/>
      <c r="L39" s="8"/>
      <c r="M39" s="8"/>
      <c r="N39" s="8"/>
      <c r="O39" s="8"/>
      <c r="P39" s="8"/>
      <c r="Q39" s="8"/>
      <c r="R39" s="8"/>
      <c r="S39" s="8"/>
      <c r="T39" s="8"/>
      <c r="U39" s="8"/>
    </row>
    <row r="40" spans="1:21" ht="30" customHeight="1" x14ac:dyDescent="0.25">
      <c r="A40" s="8"/>
      <c r="B40" s="25"/>
      <c r="C40" s="25"/>
      <c r="D40" s="25"/>
      <c r="E40" s="25"/>
      <c r="F40" s="8"/>
      <c r="G40" s="8"/>
      <c r="H40" s="8"/>
      <c r="I40" s="8"/>
      <c r="J40" s="8"/>
      <c r="K40" s="8"/>
      <c r="L40" s="8"/>
      <c r="M40" s="8"/>
      <c r="N40" s="8"/>
      <c r="O40" s="8"/>
      <c r="P40" s="8"/>
      <c r="Q40" s="8"/>
      <c r="R40" s="8"/>
      <c r="S40" s="8"/>
      <c r="T40" s="8"/>
      <c r="U40" s="8"/>
    </row>
    <row r="41" spans="1:21" x14ac:dyDescent="0.25">
      <c r="A41" s="8"/>
      <c r="B41" s="23"/>
      <c r="C41" s="23"/>
      <c r="D41" s="23"/>
      <c r="E41" s="23"/>
      <c r="F41" s="8"/>
      <c r="G41" s="8"/>
      <c r="H41" s="8"/>
      <c r="I41" s="8"/>
      <c r="J41" s="8"/>
      <c r="K41" s="8"/>
      <c r="L41" s="8"/>
      <c r="M41" s="8"/>
      <c r="N41" s="8"/>
      <c r="O41" s="8"/>
      <c r="P41" s="8"/>
      <c r="Q41" s="8"/>
      <c r="R41" s="8"/>
      <c r="S41" s="8"/>
      <c r="T41" s="8"/>
      <c r="U41" s="8"/>
    </row>
    <row r="42" spans="1:21" x14ac:dyDescent="0.25">
      <c r="A42" s="8"/>
      <c r="B42" s="24" t="s">
        <v>174</v>
      </c>
      <c r="C42" s="24"/>
      <c r="D42" s="24"/>
      <c r="E42" s="24"/>
      <c r="F42" s="8"/>
      <c r="G42" s="8"/>
      <c r="H42" s="8"/>
      <c r="I42" s="8"/>
      <c r="J42" s="8"/>
      <c r="K42" s="8"/>
      <c r="L42" s="8"/>
      <c r="M42" s="8"/>
      <c r="N42" s="8"/>
      <c r="O42" s="8"/>
      <c r="P42" s="8"/>
      <c r="Q42" s="8"/>
      <c r="R42" s="8"/>
      <c r="S42" s="8"/>
      <c r="T42" s="8"/>
      <c r="U42" s="8"/>
    </row>
    <row r="43" spans="1:21" x14ac:dyDescent="0.25">
      <c r="A43" s="8"/>
      <c r="B43" s="21" t="s">
        <v>280</v>
      </c>
      <c r="C43" s="21" t="s">
        <v>281</v>
      </c>
      <c r="D43" s="21" t="s">
        <v>282</v>
      </c>
      <c r="E43" s="21" t="s">
        <v>283</v>
      </c>
      <c r="F43" s="8"/>
      <c r="G43" s="8"/>
      <c r="H43" s="8"/>
      <c r="I43" s="8"/>
      <c r="J43" s="8"/>
      <c r="K43" s="8"/>
      <c r="L43" s="8"/>
      <c r="M43" s="8"/>
      <c r="N43" s="8"/>
      <c r="O43" s="8"/>
      <c r="P43" s="8"/>
      <c r="Q43" s="8"/>
      <c r="R43" s="8"/>
      <c r="S43" s="8"/>
      <c r="T43" s="8"/>
      <c r="U43" s="8"/>
    </row>
    <row r="44" spans="1:21" ht="27" x14ac:dyDescent="0.25">
      <c r="A44" s="8"/>
      <c r="B44" s="19" t="s">
        <v>284</v>
      </c>
      <c r="C44" s="19" t="s">
        <v>285</v>
      </c>
      <c r="D44" s="19" t="s">
        <v>286</v>
      </c>
      <c r="E44" s="19" t="s">
        <v>287</v>
      </c>
      <c r="F44" s="8"/>
      <c r="G44" s="8"/>
      <c r="H44" s="8"/>
      <c r="I44" s="8"/>
      <c r="J44" s="8"/>
      <c r="K44" s="8"/>
      <c r="L44" s="8"/>
      <c r="M44" s="8"/>
      <c r="N44" s="8"/>
      <c r="O44" s="8"/>
      <c r="P44" s="8"/>
      <c r="Q44" s="8"/>
      <c r="R44" s="8"/>
      <c r="S44" s="8"/>
      <c r="T44" s="8"/>
      <c r="U44" s="8"/>
    </row>
    <row r="45" spans="1:21" ht="27" x14ac:dyDescent="0.25">
      <c r="A45" s="8"/>
      <c r="B45" s="18" t="s">
        <v>288</v>
      </c>
      <c r="C45" s="18" t="s">
        <v>289</v>
      </c>
      <c r="D45" s="18" t="s">
        <v>290</v>
      </c>
      <c r="E45" s="18" t="s">
        <v>287</v>
      </c>
      <c r="F45" s="8"/>
      <c r="G45" s="8"/>
      <c r="H45" s="8"/>
      <c r="I45" s="8"/>
      <c r="J45" s="8"/>
      <c r="K45" s="8"/>
      <c r="L45" s="8"/>
      <c r="M45" s="8"/>
      <c r="N45" s="8"/>
      <c r="O45" s="8"/>
      <c r="P45" s="8"/>
      <c r="Q45" s="8"/>
      <c r="R45" s="8"/>
      <c r="S45" s="8"/>
      <c r="T45" s="8"/>
      <c r="U45" s="8"/>
    </row>
    <row r="46" spans="1:21" ht="27" x14ac:dyDescent="0.25">
      <c r="A46" s="8"/>
      <c r="B46" s="19" t="s">
        <v>291</v>
      </c>
      <c r="C46" s="19" t="s">
        <v>292</v>
      </c>
      <c r="D46" s="19" t="s">
        <v>293</v>
      </c>
      <c r="E46" s="19" t="s">
        <v>294</v>
      </c>
      <c r="F46" s="8"/>
      <c r="G46" s="8"/>
      <c r="H46" s="8"/>
      <c r="I46" s="8"/>
      <c r="J46" s="8"/>
      <c r="K46" s="8"/>
      <c r="L46" s="8"/>
      <c r="M46" s="8"/>
      <c r="N46" s="8"/>
      <c r="O46" s="8"/>
      <c r="P46" s="8"/>
      <c r="Q46" s="8"/>
      <c r="R46" s="8"/>
      <c r="S46" s="8"/>
      <c r="T46" s="8"/>
      <c r="U46" s="8"/>
    </row>
    <row r="47" spans="1:21" ht="27" x14ac:dyDescent="0.25">
      <c r="A47" s="8"/>
      <c r="B47" s="18" t="s">
        <v>295</v>
      </c>
      <c r="C47" s="18" t="s">
        <v>296</v>
      </c>
      <c r="D47" s="18" t="s">
        <v>297</v>
      </c>
      <c r="E47" s="18" t="s">
        <v>298</v>
      </c>
      <c r="F47" s="8"/>
      <c r="G47" s="8"/>
      <c r="H47" s="8"/>
      <c r="I47" s="8"/>
      <c r="J47" s="8"/>
      <c r="K47" s="8"/>
      <c r="L47" s="8"/>
      <c r="M47" s="8"/>
      <c r="N47" s="8"/>
      <c r="O47" s="8"/>
      <c r="P47" s="8"/>
      <c r="Q47" s="8"/>
      <c r="R47" s="8"/>
      <c r="S47" s="8"/>
      <c r="T47" s="8"/>
      <c r="U47" s="8"/>
    </row>
    <row r="48" spans="1:21" ht="27" x14ac:dyDescent="0.25">
      <c r="A48" s="8"/>
      <c r="B48" s="19" t="s">
        <v>299</v>
      </c>
      <c r="C48" s="19" t="s">
        <v>300</v>
      </c>
      <c r="D48" s="19" t="s">
        <v>301</v>
      </c>
      <c r="E48" s="19" t="s">
        <v>302</v>
      </c>
      <c r="F48" s="8"/>
      <c r="G48" s="8"/>
      <c r="H48" s="8"/>
      <c r="I48" s="8"/>
      <c r="J48" s="8"/>
      <c r="K48" s="8"/>
      <c r="L48" s="8"/>
      <c r="M48" s="8"/>
      <c r="N48" s="8"/>
      <c r="O48" s="8"/>
      <c r="P48" s="8"/>
      <c r="Q48" s="8"/>
      <c r="R48" s="8"/>
      <c r="S48" s="8"/>
      <c r="T48" s="8"/>
      <c r="U48" s="8"/>
    </row>
    <row r="49" spans="1:21" ht="27" x14ac:dyDescent="0.25">
      <c r="A49" s="8"/>
      <c r="B49" s="18" t="s">
        <v>303</v>
      </c>
      <c r="C49" s="18" t="s">
        <v>304</v>
      </c>
      <c r="D49" s="18" t="s">
        <v>305</v>
      </c>
      <c r="E49" s="18" t="s">
        <v>306</v>
      </c>
      <c r="F49" s="8"/>
      <c r="G49" s="8"/>
      <c r="H49" s="8"/>
      <c r="I49" s="8"/>
      <c r="J49" s="8"/>
      <c r="K49" s="8"/>
      <c r="L49" s="8"/>
      <c r="M49" s="8"/>
      <c r="N49" s="8"/>
      <c r="O49" s="8"/>
      <c r="P49" s="8"/>
      <c r="Q49" s="8"/>
      <c r="R49" s="8"/>
      <c r="S49" s="8"/>
      <c r="T49" s="8"/>
      <c r="U49" s="8"/>
    </row>
    <row r="50" spans="1:21" ht="40.5" x14ac:dyDescent="0.25">
      <c r="A50" s="8"/>
      <c r="B50" s="19" t="s">
        <v>307</v>
      </c>
      <c r="C50" s="19" t="s">
        <v>308</v>
      </c>
      <c r="D50" s="19" t="s">
        <v>309</v>
      </c>
      <c r="E50" s="19" t="s">
        <v>310</v>
      </c>
      <c r="F50" s="8"/>
      <c r="G50" s="8"/>
      <c r="H50" s="8"/>
      <c r="I50" s="8"/>
      <c r="J50" s="8"/>
      <c r="K50" s="8"/>
      <c r="L50" s="8"/>
      <c r="M50" s="8"/>
      <c r="N50" s="8"/>
      <c r="O50" s="8"/>
      <c r="P50" s="8"/>
      <c r="Q50" s="8"/>
      <c r="R50" s="8"/>
      <c r="S50" s="8"/>
      <c r="T50" s="8"/>
      <c r="U50" s="8"/>
    </row>
    <row r="51" spans="1:21" x14ac:dyDescent="0.25">
      <c r="A51" s="8"/>
      <c r="B51" s="8"/>
      <c r="C51" s="8"/>
      <c r="D51" s="8"/>
      <c r="E51" s="8"/>
      <c r="F51" s="8"/>
      <c r="G51" s="8"/>
      <c r="H51" s="8"/>
      <c r="I51" s="8"/>
      <c r="J51" s="8"/>
      <c r="K51" s="8"/>
      <c r="L51" s="8"/>
      <c r="M51" s="8"/>
      <c r="N51" s="8"/>
      <c r="O51" s="8"/>
      <c r="P51" s="8"/>
      <c r="Q51" s="8"/>
      <c r="R51" s="8"/>
      <c r="S51" s="8"/>
      <c r="T51" s="8"/>
      <c r="U51" s="8"/>
    </row>
    <row r="52" spans="1:21" x14ac:dyDescent="0.25">
      <c r="A52" s="8"/>
      <c r="B52" s="8"/>
      <c r="C52" s="8"/>
      <c r="D52" s="8"/>
      <c r="E52" s="8"/>
      <c r="F52" s="8"/>
      <c r="G52" s="8"/>
      <c r="H52" s="8"/>
      <c r="I52" s="8"/>
      <c r="J52" s="8"/>
      <c r="K52" s="8"/>
      <c r="L52" s="8"/>
      <c r="M52" s="8"/>
      <c r="N52" s="8"/>
      <c r="O52" s="8"/>
      <c r="P52" s="8"/>
      <c r="Q52" s="8"/>
      <c r="R52" s="8"/>
      <c r="S52" s="8"/>
      <c r="T52" s="8"/>
      <c r="U52" s="8"/>
    </row>
    <row r="53" spans="1:21" x14ac:dyDescent="0.25">
      <c r="A53" s="8"/>
      <c r="B53" s="8"/>
      <c r="C53" s="8"/>
      <c r="D53" s="8"/>
      <c r="E53" s="8"/>
      <c r="F53" s="8"/>
      <c r="G53" s="8"/>
      <c r="H53" s="8"/>
      <c r="I53" s="8"/>
      <c r="J53" s="8"/>
      <c r="K53" s="8"/>
      <c r="L53" s="8"/>
      <c r="M53" s="8"/>
      <c r="N53" s="8"/>
      <c r="O53" s="8"/>
      <c r="P53" s="8"/>
      <c r="Q53" s="8"/>
      <c r="R53" s="8"/>
      <c r="S53" s="8"/>
      <c r="T53" s="8"/>
      <c r="U53" s="8"/>
    </row>
    <row r="54" spans="1:21" x14ac:dyDescent="0.25">
      <c r="A54" s="8"/>
      <c r="B54" s="8"/>
      <c r="C54" s="8"/>
      <c r="D54" s="8"/>
      <c r="E54" s="8"/>
      <c r="F54" s="8"/>
      <c r="G54" s="8"/>
      <c r="H54" s="8"/>
      <c r="I54" s="8"/>
      <c r="J54" s="8"/>
      <c r="K54" s="8"/>
      <c r="L54" s="8"/>
      <c r="M54" s="8"/>
      <c r="N54" s="8"/>
      <c r="O54" s="8"/>
      <c r="P54" s="8"/>
      <c r="Q54" s="8"/>
      <c r="R54" s="8"/>
      <c r="S54" s="8"/>
      <c r="T54" s="8"/>
      <c r="U54" s="8"/>
    </row>
    <row r="55" spans="1:21" x14ac:dyDescent="0.25">
      <c r="A55" s="8"/>
      <c r="B55" s="8"/>
      <c r="C55" s="8"/>
      <c r="D55" s="8"/>
      <c r="E55" s="8"/>
      <c r="F55" s="8"/>
      <c r="G55" s="8"/>
      <c r="H55" s="8"/>
      <c r="I55" s="8"/>
      <c r="J55" s="8"/>
      <c r="K55" s="8"/>
      <c r="L55" s="8"/>
      <c r="M55" s="8"/>
      <c r="N55" s="8"/>
      <c r="O55" s="8"/>
      <c r="P55" s="8"/>
      <c r="Q55" s="8"/>
      <c r="R55" s="8"/>
      <c r="S55" s="8"/>
      <c r="T55" s="8"/>
      <c r="U55" s="8"/>
    </row>
    <row r="56" spans="1:21" x14ac:dyDescent="0.25">
      <c r="A56" s="8"/>
      <c r="B56" s="8"/>
      <c r="C56" s="8"/>
      <c r="D56" s="8"/>
      <c r="E56" s="8"/>
      <c r="F56" s="8"/>
      <c r="G56" s="8"/>
      <c r="H56" s="8"/>
      <c r="I56" s="8"/>
      <c r="J56" s="8"/>
      <c r="K56" s="8"/>
      <c r="L56" s="8"/>
      <c r="M56" s="8"/>
      <c r="N56" s="8"/>
      <c r="O56" s="8"/>
      <c r="P56" s="8"/>
      <c r="Q56" s="8"/>
      <c r="R56" s="8"/>
      <c r="S56" s="8"/>
      <c r="T56" s="8"/>
      <c r="U56" s="8"/>
    </row>
    <row r="57" spans="1:21" x14ac:dyDescent="0.25">
      <c r="A57" s="8"/>
      <c r="B57" s="8"/>
      <c r="C57" s="8"/>
      <c r="D57" s="8"/>
      <c r="E57" s="8"/>
      <c r="F57" s="8"/>
      <c r="G57" s="8"/>
      <c r="H57" s="8"/>
      <c r="I57" s="8"/>
      <c r="J57" s="8"/>
      <c r="K57" s="8"/>
      <c r="L57" s="8"/>
      <c r="M57" s="8"/>
      <c r="N57" s="8"/>
      <c r="O57" s="8"/>
      <c r="P57" s="8"/>
      <c r="Q57" s="8"/>
      <c r="R57" s="8"/>
      <c r="S57" s="8"/>
      <c r="T57" s="8"/>
      <c r="U57" s="8"/>
    </row>
    <row r="58" spans="1:21" x14ac:dyDescent="0.25">
      <c r="A58" s="8"/>
      <c r="B58" s="8"/>
      <c r="C58" s="8"/>
      <c r="D58" s="8"/>
      <c r="E58" s="8"/>
      <c r="F58" s="8"/>
      <c r="G58" s="8"/>
      <c r="H58" s="8"/>
      <c r="I58" s="8"/>
      <c r="J58" s="8"/>
      <c r="K58" s="8"/>
      <c r="L58" s="8"/>
      <c r="M58" s="8"/>
      <c r="N58" s="8"/>
      <c r="O58" s="8"/>
      <c r="P58" s="8"/>
      <c r="Q58" s="8"/>
      <c r="R58" s="8"/>
      <c r="S58" s="8"/>
      <c r="T58" s="8"/>
      <c r="U58" s="8"/>
    </row>
    <row r="59" spans="1:21" x14ac:dyDescent="0.25">
      <c r="A59" s="8"/>
      <c r="B59" s="8"/>
      <c r="C59" s="8"/>
      <c r="D59" s="8"/>
      <c r="E59" s="8"/>
      <c r="F59" s="8"/>
      <c r="G59" s="8"/>
      <c r="H59" s="8"/>
      <c r="I59" s="8"/>
      <c r="J59" s="8"/>
      <c r="K59" s="8"/>
      <c r="L59" s="8"/>
      <c r="M59" s="8"/>
      <c r="N59" s="8"/>
      <c r="O59" s="8"/>
      <c r="P59" s="8"/>
      <c r="Q59" s="8"/>
      <c r="R59" s="8"/>
      <c r="S59" s="8"/>
      <c r="T59" s="8"/>
      <c r="U59" s="8"/>
    </row>
    <row r="60" spans="1:21" x14ac:dyDescent="0.25">
      <c r="A60" s="8"/>
      <c r="B60" s="8"/>
      <c r="C60" s="8"/>
      <c r="D60" s="8"/>
      <c r="E60" s="8"/>
      <c r="F60" s="8"/>
      <c r="G60" s="8"/>
      <c r="H60" s="8"/>
      <c r="I60" s="8"/>
      <c r="J60" s="8"/>
      <c r="K60" s="8"/>
      <c r="L60" s="8"/>
      <c r="M60" s="8"/>
      <c r="N60" s="8"/>
      <c r="O60" s="8"/>
      <c r="P60" s="8"/>
      <c r="Q60" s="8"/>
      <c r="R60" s="8"/>
      <c r="S60" s="8"/>
      <c r="T60" s="8"/>
      <c r="U60" s="8"/>
    </row>
    <row r="61" spans="1:21" x14ac:dyDescent="0.25">
      <c r="A61" s="8"/>
      <c r="B61" s="8"/>
      <c r="C61" s="8"/>
      <c r="D61" s="8"/>
      <c r="E61" s="8"/>
      <c r="F61" s="8"/>
      <c r="G61" s="8"/>
      <c r="H61" s="8"/>
      <c r="I61" s="8"/>
      <c r="J61" s="8"/>
      <c r="K61" s="8"/>
      <c r="L61" s="8"/>
      <c r="M61" s="8"/>
      <c r="N61" s="8"/>
      <c r="O61" s="8"/>
      <c r="P61" s="8"/>
      <c r="Q61" s="8"/>
      <c r="R61" s="8"/>
      <c r="S61" s="8"/>
      <c r="T61" s="8"/>
      <c r="U61" s="8"/>
    </row>
    <row r="62" spans="1:21" x14ac:dyDescent="0.25">
      <c r="A62" s="8"/>
      <c r="B62" s="8"/>
      <c r="C62" s="8"/>
      <c r="D62" s="8"/>
      <c r="E62" s="8"/>
      <c r="F62" s="8"/>
      <c r="G62" s="8"/>
      <c r="H62" s="8"/>
      <c r="I62" s="8"/>
      <c r="J62" s="8"/>
      <c r="K62" s="8"/>
      <c r="L62" s="8"/>
      <c r="M62" s="8"/>
      <c r="N62" s="8"/>
      <c r="O62" s="8"/>
      <c r="P62" s="8"/>
      <c r="Q62" s="8"/>
      <c r="R62" s="8"/>
      <c r="S62" s="8"/>
      <c r="T62" s="8"/>
      <c r="U62" s="8"/>
    </row>
    <row r="63" spans="1:21" x14ac:dyDescent="0.25">
      <c r="A63" s="8"/>
      <c r="B63" s="8"/>
      <c r="C63" s="8"/>
      <c r="D63" s="8"/>
      <c r="E63" s="8"/>
      <c r="F63" s="8"/>
      <c r="G63" s="8"/>
      <c r="H63" s="8"/>
      <c r="I63" s="8"/>
      <c r="J63" s="8"/>
      <c r="K63" s="8"/>
      <c r="L63" s="8"/>
      <c r="M63" s="8"/>
      <c r="N63" s="8"/>
      <c r="O63" s="8"/>
      <c r="P63" s="8"/>
      <c r="Q63" s="8"/>
      <c r="R63" s="8"/>
      <c r="S63" s="8"/>
      <c r="T63" s="8"/>
      <c r="U63" s="8"/>
    </row>
    <row r="64" spans="1:21" x14ac:dyDescent="0.25">
      <c r="A64" s="8"/>
      <c r="B64" s="8"/>
      <c r="C64" s="8"/>
      <c r="D64" s="8"/>
      <c r="E64" s="8"/>
      <c r="F64" s="8"/>
      <c r="G64" s="8"/>
      <c r="H64" s="8"/>
      <c r="I64" s="8"/>
      <c r="J64" s="8"/>
      <c r="K64" s="8"/>
      <c r="L64" s="8"/>
      <c r="M64" s="8"/>
      <c r="N64" s="8"/>
      <c r="O64" s="8"/>
      <c r="P64" s="8"/>
      <c r="Q64" s="8"/>
      <c r="R64" s="8"/>
      <c r="S64" s="8"/>
      <c r="T64" s="8"/>
      <c r="U64" s="8"/>
    </row>
    <row r="65" spans="1:21" x14ac:dyDescent="0.25">
      <c r="A65" s="8"/>
      <c r="B65" s="8"/>
      <c r="C65" s="8"/>
      <c r="D65" s="8"/>
      <c r="E65" s="8"/>
      <c r="F65" s="8"/>
      <c r="G65" s="8"/>
      <c r="H65" s="8"/>
      <c r="I65" s="8"/>
      <c r="J65" s="8"/>
      <c r="K65" s="8"/>
      <c r="L65" s="8"/>
      <c r="M65" s="8"/>
      <c r="N65" s="8"/>
      <c r="O65" s="8"/>
      <c r="P65" s="8"/>
      <c r="Q65" s="8"/>
      <c r="R65" s="8"/>
      <c r="S65" s="8"/>
      <c r="T65" s="8"/>
      <c r="U65" s="8"/>
    </row>
    <row r="66" spans="1:21" x14ac:dyDescent="0.25">
      <c r="A66" s="8"/>
      <c r="B66" s="8"/>
      <c r="C66" s="8"/>
      <c r="D66" s="8"/>
      <c r="E66" s="8"/>
      <c r="F66" s="8"/>
      <c r="G66" s="8"/>
      <c r="H66" s="8"/>
      <c r="I66" s="8"/>
      <c r="J66" s="8"/>
      <c r="K66" s="8"/>
      <c r="L66" s="8"/>
      <c r="M66" s="8"/>
      <c r="N66" s="8"/>
      <c r="O66" s="8"/>
      <c r="P66" s="8"/>
      <c r="Q66" s="8"/>
      <c r="R66" s="8"/>
      <c r="S66" s="8"/>
      <c r="T66" s="8"/>
      <c r="U66" s="8"/>
    </row>
    <row r="67" spans="1:21" x14ac:dyDescent="0.25">
      <c r="A67" s="8"/>
      <c r="B67" s="8"/>
      <c r="C67" s="8"/>
      <c r="D67" s="8"/>
      <c r="E67" s="8"/>
      <c r="F67" s="8"/>
      <c r="G67" s="8"/>
      <c r="H67" s="8"/>
      <c r="I67" s="8"/>
      <c r="J67" s="8"/>
      <c r="K67" s="8"/>
      <c r="L67" s="8"/>
      <c r="M67" s="8"/>
      <c r="N67" s="8"/>
      <c r="O67" s="8"/>
      <c r="P67" s="8"/>
      <c r="Q67" s="8"/>
      <c r="R67" s="8"/>
      <c r="S67" s="8"/>
      <c r="T67" s="8"/>
      <c r="U67" s="8"/>
    </row>
    <row r="68" spans="1:21" x14ac:dyDescent="0.25">
      <c r="A68" s="8"/>
      <c r="B68" s="8"/>
      <c r="C68" s="8"/>
      <c r="D68" s="8"/>
      <c r="E68" s="8"/>
      <c r="F68" s="8"/>
      <c r="G68" s="8"/>
      <c r="H68" s="8"/>
      <c r="I68" s="8"/>
      <c r="J68" s="8"/>
      <c r="K68" s="8"/>
      <c r="L68" s="8"/>
      <c r="M68" s="8"/>
      <c r="N68" s="8"/>
      <c r="O68" s="8"/>
      <c r="P68" s="8"/>
      <c r="Q68" s="8"/>
      <c r="R68" s="8"/>
      <c r="S68" s="8"/>
      <c r="T68" s="8"/>
      <c r="U68" s="8"/>
    </row>
    <row r="69" spans="1:21" x14ac:dyDescent="0.25">
      <c r="A69" s="8"/>
      <c r="B69" s="8"/>
      <c r="C69" s="8"/>
      <c r="D69" s="8"/>
      <c r="E69" s="8"/>
      <c r="F69" s="8"/>
      <c r="G69" s="8"/>
      <c r="H69" s="8"/>
      <c r="I69" s="8"/>
      <c r="J69" s="8"/>
      <c r="K69" s="8"/>
      <c r="L69" s="8"/>
      <c r="M69" s="8"/>
      <c r="N69" s="8"/>
      <c r="O69" s="8"/>
      <c r="P69" s="8"/>
      <c r="Q69" s="8"/>
      <c r="R69" s="8"/>
      <c r="S69" s="8"/>
      <c r="T69" s="8"/>
      <c r="U69" s="8"/>
    </row>
    <row r="70" spans="1:21" x14ac:dyDescent="0.25">
      <c r="A70" s="8"/>
      <c r="B70" s="8"/>
      <c r="C70" s="8"/>
      <c r="D70" s="8"/>
      <c r="E70" s="8"/>
      <c r="F70" s="8"/>
      <c r="G70" s="8"/>
      <c r="H70" s="8"/>
      <c r="I70" s="8"/>
      <c r="J70" s="8"/>
      <c r="K70" s="8"/>
      <c r="L70" s="8"/>
      <c r="M70" s="8"/>
      <c r="N70" s="8"/>
      <c r="O70" s="8"/>
      <c r="P70" s="8"/>
      <c r="Q70" s="8"/>
      <c r="R70" s="8"/>
      <c r="S70" s="8"/>
      <c r="T70" s="8"/>
      <c r="U70" s="8"/>
    </row>
  </sheetData>
  <mergeCells count="8">
    <mergeCell ref="B42:E42"/>
    <mergeCell ref="B38:E40"/>
    <mergeCell ref="B1:E1"/>
    <mergeCell ref="B2:E2"/>
    <mergeCell ref="B4:E4"/>
    <mergeCell ref="B12:E12"/>
    <mergeCell ref="B25:E25"/>
    <mergeCell ref="B37:E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B2736-F17E-49DF-94DA-1EF554C80641}">
  <sheetPr>
    <tabColor theme="0"/>
  </sheetPr>
  <dimension ref="A1:T70"/>
  <sheetViews>
    <sheetView workbookViewId="0">
      <selection activeCell="J10" sqref="J10"/>
    </sheetView>
  </sheetViews>
  <sheetFormatPr defaultRowHeight="15" x14ac:dyDescent="0.25"/>
  <cols>
    <col min="2" max="2" width="17.5703125" bestFit="1" customWidth="1"/>
    <col min="3" max="3" width="63.85546875" bestFit="1" customWidth="1"/>
  </cols>
  <sheetData>
    <row r="1" spans="1:20" x14ac:dyDescent="0.25">
      <c r="A1" s="8"/>
      <c r="B1" s="29" t="s">
        <v>0</v>
      </c>
      <c r="C1" s="29"/>
      <c r="D1" s="8"/>
      <c r="E1" s="8"/>
      <c r="F1" s="8"/>
      <c r="G1" s="8"/>
      <c r="H1" s="8"/>
      <c r="I1" s="8"/>
      <c r="J1" s="8"/>
      <c r="K1" s="8"/>
      <c r="L1" s="8"/>
      <c r="M1" s="8"/>
      <c r="N1" s="8"/>
      <c r="O1" s="8"/>
      <c r="P1" s="8"/>
      <c r="Q1" s="8"/>
      <c r="R1" s="8"/>
      <c r="S1" s="8"/>
      <c r="T1" s="8"/>
    </row>
    <row r="2" spans="1:20" x14ac:dyDescent="0.25">
      <c r="A2" s="8"/>
      <c r="B2" s="29"/>
      <c r="C2" s="29"/>
      <c r="D2" s="8"/>
      <c r="E2" s="8"/>
      <c r="F2" s="8"/>
      <c r="G2" s="8"/>
      <c r="H2" s="8"/>
      <c r="I2" s="8"/>
      <c r="J2" s="8"/>
      <c r="K2" s="8"/>
      <c r="L2" s="8"/>
      <c r="M2" s="8"/>
      <c r="N2" s="8"/>
      <c r="O2" s="8"/>
      <c r="P2" s="8"/>
      <c r="Q2" s="8"/>
      <c r="R2" s="8"/>
      <c r="S2" s="8"/>
      <c r="T2" s="8"/>
    </row>
    <row r="3" spans="1:20" x14ac:dyDescent="0.25">
      <c r="A3" s="8"/>
      <c r="B3" s="30" t="s">
        <v>1</v>
      </c>
      <c r="C3" s="30"/>
      <c r="D3" s="8"/>
      <c r="E3" s="8"/>
      <c r="F3" s="8"/>
      <c r="G3" s="8"/>
      <c r="H3" s="8"/>
      <c r="I3" s="8"/>
      <c r="J3" s="8"/>
      <c r="K3" s="8"/>
      <c r="L3" s="8"/>
      <c r="M3" s="8"/>
      <c r="N3" s="8"/>
      <c r="O3" s="8"/>
      <c r="P3" s="8"/>
      <c r="Q3" s="8"/>
      <c r="R3" s="8"/>
      <c r="S3" s="8"/>
      <c r="T3" s="8"/>
    </row>
    <row r="4" spans="1:20" x14ac:dyDescent="0.25">
      <c r="A4" s="8"/>
      <c r="B4" s="9"/>
      <c r="C4" s="9"/>
      <c r="D4" s="8"/>
      <c r="E4" s="8"/>
      <c r="F4" s="8"/>
      <c r="G4" s="8"/>
      <c r="H4" s="8"/>
      <c r="I4" s="8"/>
      <c r="J4" s="8"/>
      <c r="K4" s="8"/>
      <c r="L4" s="8"/>
      <c r="M4" s="8"/>
      <c r="N4" s="8"/>
      <c r="O4" s="8"/>
      <c r="P4" s="8"/>
      <c r="Q4" s="8"/>
      <c r="R4" s="8"/>
      <c r="S4" s="8"/>
      <c r="T4" s="8"/>
    </row>
    <row r="5" spans="1:20" x14ac:dyDescent="0.25">
      <c r="A5" s="8"/>
      <c r="B5" s="31" t="s">
        <v>2</v>
      </c>
      <c r="C5" s="31"/>
      <c r="D5" s="8"/>
      <c r="E5" s="8"/>
      <c r="F5" s="8"/>
      <c r="G5" s="8"/>
      <c r="H5" s="8"/>
      <c r="I5" s="8"/>
      <c r="J5" s="8"/>
      <c r="K5" s="8"/>
      <c r="L5" s="8"/>
      <c r="M5" s="8"/>
      <c r="N5" s="8"/>
      <c r="O5" s="8"/>
      <c r="P5" s="8"/>
      <c r="Q5" s="8"/>
      <c r="R5" s="8"/>
      <c r="S5" s="8"/>
      <c r="T5" s="8"/>
    </row>
    <row r="6" spans="1:20" x14ac:dyDescent="0.25">
      <c r="A6" s="8"/>
      <c r="B6" s="10" t="s">
        <v>3</v>
      </c>
      <c r="C6" s="11" t="s">
        <v>4</v>
      </c>
      <c r="D6" s="8"/>
      <c r="E6" s="8"/>
      <c r="F6" s="8"/>
      <c r="G6" s="8"/>
      <c r="H6" s="8"/>
      <c r="I6" s="8"/>
      <c r="J6" s="8"/>
      <c r="K6" s="8"/>
      <c r="L6" s="8"/>
      <c r="M6" s="8"/>
      <c r="N6" s="8"/>
      <c r="O6" s="8"/>
      <c r="P6" s="8"/>
      <c r="Q6" s="8"/>
      <c r="R6" s="8"/>
      <c r="S6" s="8"/>
      <c r="T6" s="8"/>
    </row>
    <row r="7" spans="1:20" x14ac:dyDescent="0.25">
      <c r="A7" s="8"/>
      <c r="B7" s="10" t="s">
        <v>5</v>
      </c>
      <c r="C7" s="11" t="s">
        <v>6</v>
      </c>
      <c r="D7" s="8"/>
      <c r="E7" s="8"/>
      <c r="F7" s="8"/>
      <c r="G7" s="8"/>
      <c r="H7" s="8"/>
      <c r="I7" s="8"/>
      <c r="J7" s="8"/>
      <c r="K7" s="8"/>
      <c r="L7" s="8"/>
      <c r="M7" s="8"/>
      <c r="N7" s="8"/>
      <c r="O7" s="8"/>
      <c r="P7" s="8"/>
      <c r="Q7" s="8"/>
      <c r="R7" s="8"/>
      <c r="S7" s="8"/>
      <c r="T7" s="8"/>
    </row>
    <row r="8" spans="1:20" x14ac:dyDescent="0.25">
      <c r="A8" s="8"/>
      <c r="B8" s="10" t="s">
        <v>7</v>
      </c>
      <c r="C8" s="11" t="s">
        <v>8</v>
      </c>
      <c r="D8" s="8"/>
      <c r="E8" s="8"/>
      <c r="F8" s="8"/>
      <c r="G8" s="8"/>
      <c r="H8" s="8"/>
      <c r="I8" s="8"/>
      <c r="J8" s="8"/>
      <c r="K8" s="8"/>
      <c r="L8" s="8"/>
      <c r="M8" s="8"/>
      <c r="N8" s="8"/>
      <c r="O8" s="8"/>
      <c r="P8" s="8"/>
      <c r="Q8" s="8"/>
      <c r="R8" s="8"/>
      <c r="S8" s="8"/>
      <c r="T8" s="8"/>
    </row>
    <row r="9" spans="1:20" x14ac:dyDescent="0.25">
      <c r="A9" s="8"/>
      <c r="B9" s="10" t="s">
        <v>9</v>
      </c>
      <c r="C9" s="11" t="s">
        <v>10</v>
      </c>
      <c r="D9" s="8"/>
      <c r="E9" s="8"/>
      <c r="F9" s="8"/>
      <c r="G9" s="8"/>
      <c r="H9" s="8"/>
      <c r="I9" s="8"/>
      <c r="J9" s="8"/>
      <c r="K9" s="8"/>
      <c r="L9" s="8"/>
      <c r="M9" s="8"/>
      <c r="N9" s="8"/>
      <c r="O9" s="8"/>
      <c r="P9" s="8"/>
      <c r="Q9" s="8"/>
      <c r="R9" s="8"/>
      <c r="S9" s="8"/>
      <c r="T9" s="8"/>
    </row>
    <row r="10" spans="1:20" x14ac:dyDescent="0.25">
      <c r="A10" s="8"/>
      <c r="B10" s="10" t="s">
        <v>11</v>
      </c>
      <c r="C10" s="11" t="s">
        <v>12</v>
      </c>
      <c r="D10" s="8"/>
      <c r="E10" s="8"/>
      <c r="F10" s="8"/>
      <c r="G10" s="8"/>
      <c r="H10" s="8"/>
      <c r="I10" s="8"/>
      <c r="J10" s="8"/>
      <c r="K10" s="8"/>
      <c r="L10" s="8"/>
      <c r="M10" s="8"/>
      <c r="N10" s="8"/>
      <c r="O10" s="8"/>
      <c r="P10" s="8"/>
      <c r="Q10" s="8"/>
      <c r="R10" s="8"/>
      <c r="S10" s="8"/>
      <c r="T10" s="8"/>
    </row>
    <row r="11" spans="1:20" x14ac:dyDescent="0.25">
      <c r="A11" s="8"/>
      <c r="B11" s="10" t="s">
        <v>13</v>
      </c>
      <c r="C11" s="11" t="s">
        <v>14</v>
      </c>
      <c r="D11" s="8"/>
      <c r="E11" s="8"/>
      <c r="F11" s="8"/>
      <c r="G11" s="8"/>
      <c r="H11" s="8"/>
      <c r="I11" s="8"/>
      <c r="J11" s="8"/>
      <c r="K11" s="8"/>
      <c r="L11" s="8"/>
      <c r="M11" s="8"/>
      <c r="N11" s="8"/>
      <c r="O11" s="8"/>
      <c r="P11" s="8"/>
      <c r="Q11" s="8"/>
      <c r="R11" s="8"/>
      <c r="S11" s="8"/>
      <c r="T11" s="8"/>
    </row>
    <row r="12" spans="1:20" x14ac:dyDescent="0.25">
      <c r="A12" s="8"/>
      <c r="B12" s="10" t="s">
        <v>15</v>
      </c>
      <c r="C12" s="11" t="s">
        <v>16</v>
      </c>
      <c r="D12" s="8"/>
      <c r="E12" s="8"/>
      <c r="F12" s="8"/>
      <c r="G12" s="8"/>
      <c r="H12" s="8"/>
      <c r="I12" s="8"/>
      <c r="J12" s="8"/>
      <c r="K12" s="8"/>
      <c r="L12" s="8"/>
      <c r="M12" s="8"/>
      <c r="N12" s="8"/>
      <c r="O12" s="8"/>
      <c r="P12" s="8"/>
      <c r="Q12" s="8"/>
      <c r="R12" s="8"/>
      <c r="S12" s="8"/>
      <c r="T12" s="8"/>
    </row>
    <row r="13" spans="1:20" x14ac:dyDescent="0.25">
      <c r="A13" s="8"/>
      <c r="B13" s="10" t="s">
        <v>17</v>
      </c>
      <c r="C13" s="11" t="s">
        <v>18</v>
      </c>
      <c r="D13" s="8"/>
      <c r="E13" s="8"/>
      <c r="F13" s="8"/>
      <c r="G13" s="8"/>
      <c r="H13" s="8"/>
      <c r="I13" s="8"/>
      <c r="J13" s="8"/>
      <c r="K13" s="8"/>
      <c r="L13" s="8"/>
      <c r="M13" s="8"/>
      <c r="N13" s="8"/>
      <c r="O13" s="8"/>
      <c r="P13" s="8"/>
      <c r="Q13" s="8"/>
      <c r="R13" s="8"/>
      <c r="S13" s="8"/>
      <c r="T13" s="8"/>
    </row>
    <row r="14" spans="1:20" x14ac:dyDescent="0.25">
      <c r="A14" s="8"/>
      <c r="B14" s="10" t="s">
        <v>19</v>
      </c>
      <c r="C14" s="11" t="s">
        <v>20</v>
      </c>
      <c r="D14" s="8"/>
      <c r="E14" s="8"/>
      <c r="F14" s="8"/>
      <c r="G14" s="8"/>
      <c r="H14" s="8"/>
      <c r="I14" s="8"/>
      <c r="J14" s="8"/>
      <c r="K14" s="8"/>
      <c r="L14" s="8"/>
      <c r="M14" s="8"/>
      <c r="N14" s="8"/>
      <c r="O14" s="8"/>
      <c r="P14" s="8"/>
      <c r="Q14" s="8"/>
      <c r="R14" s="8"/>
      <c r="S14" s="8"/>
      <c r="T14" s="8"/>
    </row>
    <row r="15" spans="1:20" x14ac:dyDescent="0.25">
      <c r="A15" s="8"/>
      <c r="B15" s="22" t="s">
        <v>151</v>
      </c>
      <c r="C15" s="11" t="s">
        <v>311</v>
      </c>
      <c r="D15" s="8"/>
      <c r="E15" s="8"/>
      <c r="F15" s="8"/>
      <c r="G15" s="8"/>
      <c r="H15" s="8"/>
      <c r="I15" s="8"/>
      <c r="J15" s="8"/>
      <c r="K15" s="8"/>
      <c r="L15" s="8"/>
      <c r="M15" s="8"/>
      <c r="N15" s="8"/>
      <c r="O15" s="8"/>
      <c r="P15" s="8"/>
      <c r="Q15" s="8"/>
      <c r="R15" s="8"/>
      <c r="S15" s="8"/>
      <c r="T15" s="8"/>
    </row>
    <row r="16" spans="1:20" x14ac:dyDescent="0.25">
      <c r="A16" s="8"/>
      <c r="B16" s="32" t="s">
        <v>21</v>
      </c>
      <c r="C16" s="32"/>
      <c r="D16" s="8"/>
      <c r="E16" s="8"/>
      <c r="F16" s="8"/>
      <c r="G16" s="8"/>
      <c r="H16" s="8"/>
      <c r="I16" s="8"/>
      <c r="J16" s="8"/>
      <c r="K16" s="8"/>
      <c r="L16" s="8"/>
      <c r="M16" s="8"/>
      <c r="N16" s="8"/>
      <c r="O16" s="8"/>
      <c r="P16" s="8"/>
      <c r="Q16" s="8"/>
      <c r="R16" s="8"/>
      <c r="S16" s="8"/>
      <c r="T16" s="8"/>
    </row>
    <row r="17" spans="1:20" x14ac:dyDescent="0.25">
      <c r="A17" s="8"/>
      <c r="B17" s="32"/>
      <c r="C17" s="32"/>
      <c r="D17" s="8"/>
      <c r="E17" s="8"/>
      <c r="F17" s="8"/>
      <c r="G17" s="8"/>
      <c r="H17" s="8"/>
      <c r="I17" s="8"/>
      <c r="J17" s="8"/>
      <c r="K17" s="8"/>
      <c r="L17" s="8"/>
      <c r="M17" s="8"/>
      <c r="N17" s="8"/>
      <c r="O17" s="8"/>
      <c r="P17" s="8"/>
      <c r="Q17" s="8"/>
      <c r="R17" s="8"/>
      <c r="S17" s="8"/>
      <c r="T17" s="8"/>
    </row>
    <row r="18" spans="1:20" x14ac:dyDescent="0.25">
      <c r="A18" s="8"/>
      <c r="B18" s="32"/>
      <c r="C18" s="32"/>
      <c r="D18" s="8"/>
      <c r="E18" s="8"/>
      <c r="F18" s="8"/>
      <c r="G18" s="8"/>
      <c r="H18" s="8"/>
      <c r="I18" s="8"/>
      <c r="J18" s="8"/>
      <c r="K18" s="8"/>
      <c r="L18" s="8"/>
      <c r="M18" s="8"/>
      <c r="N18" s="8"/>
      <c r="O18" s="8"/>
      <c r="P18" s="8"/>
      <c r="Q18" s="8"/>
      <c r="R18" s="8"/>
      <c r="S18" s="8"/>
      <c r="T18" s="8"/>
    </row>
    <row r="19" spans="1:20" x14ac:dyDescent="0.25">
      <c r="A19" s="8"/>
      <c r="B19" s="8"/>
      <c r="C19" s="8"/>
      <c r="D19" s="8"/>
      <c r="E19" s="8"/>
      <c r="F19" s="8"/>
      <c r="G19" s="8"/>
      <c r="H19" s="8"/>
      <c r="I19" s="8"/>
      <c r="J19" s="8"/>
      <c r="K19" s="8"/>
      <c r="L19" s="8"/>
      <c r="M19" s="8"/>
      <c r="N19" s="8"/>
      <c r="O19" s="8"/>
      <c r="P19" s="8"/>
      <c r="Q19" s="8"/>
      <c r="R19" s="8"/>
      <c r="S19" s="8"/>
      <c r="T19" s="8"/>
    </row>
    <row r="20" spans="1:20" x14ac:dyDescent="0.25">
      <c r="A20" s="8"/>
      <c r="B20" s="8"/>
      <c r="C20" s="8"/>
      <c r="D20" s="8"/>
      <c r="E20" s="8"/>
      <c r="F20" s="8"/>
      <c r="G20" s="8"/>
      <c r="H20" s="8"/>
      <c r="I20" s="8"/>
      <c r="J20" s="8"/>
      <c r="K20" s="8"/>
      <c r="L20" s="8"/>
      <c r="M20" s="8"/>
      <c r="N20" s="8"/>
      <c r="O20" s="8"/>
      <c r="P20" s="8"/>
      <c r="Q20" s="8"/>
      <c r="R20" s="8"/>
      <c r="S20" s="8"/>
      <c r="T20" s="8"/>
    </row>
    <row r="21" spans="1:20" x14ac:dyDescent="0.25">
      <c r="A21" s="8"/>
      <c r="B21" s="8"/>
      <c r="C21" s="8"/>
      <c r="D21" s="8"/>
      <c r="E21" s="8"/>
      <c r="F21" s="8"/>
      <c r="G21" s="8"/>
      <c r="H21" s="8"/>
      <c r="I21" s="8"/>
      <c r="J21" s="8"/>
      <c r="K21" s="8"/>
      <c r="L21" s="8"/>
      <c r="M21" s="8"/>
      <c r="N21" s="8"/>
      <c r="O21" s="8"/>
      <c r="P21" s="8"/>
      <c r="Q21" s="8"/>
      <c r="R21" s="8"/>
      <c r="S21" s="8"/>
      <c r="T21" s="8"/>
    </row>
    <row r="22" spans="1:20" x14ac:dyDescent="0.25">
      <c r="A22" s="8"/>
      <c r="B22" s="8"/>
      <c r="C22" s="8"/>
      <c r="D22" s="8"/>
      <c r="E22" s="8"/>
      <c r="F22" s="8"/>
      <c r="G22" s="8"/>
      <c r="H22" s="8"/>
      <c r="I22" s="8"/>
      <c r="J22" s="8"/>
      <c r="K22" s="8"/>
      <c r="L22" s="8"/>
      <c r="M22" s="8"/>
      <c r="N22" s="8"/>
      <c r="O22" s="8"/>
      <c r="P22" s="8"/>
      <c r="Q22" s="8"/>
      <c r="R22" s="8"/>
      <c r="S22" s="8"/>
      <c r="T22" s="8"/>
    </row>
    <row r="23" spans="1:20" x14ac:dyDescent="0.25">
      <c r="A23" s="8"/>
      <c r="B23" s="8"/>
      <c r="C23" s="8"/>
      <c r="D23" s="8"/>
      <c r="E23" s="8"/>
      <c r="F23" s="8"/>
      <c r="G23" s="8"/>
      <c r="H23" s="8"/>
      <c r="I23" s="8"/>
      <c r="J23" s="8"/>
      <c r="K23" s="8"/>
      <c r="L23" s="8"/>
      <c r="M23" s="8"/>
      <c r="N23" s="8"/>
      <c r="O23" s="8"/>
      <c r="P23" s="8"/>
      <c r="Q23" s="8"/>
      <c r="R23" s="8"/>
      <c r="S23" s="8"/>
      <c r="T23" s="8"/>
    </row>
    <row r="24" spans="1:20" x14ac:dyDescent="0.25">
      <c r="A24" s="8"/>
      <c r="B24" s="8"/>
      <c r="C24" s="8"/>
      <c r="D24" s="8"/>
      <c r="E24" s="8"/>
      <c r="F24" s="8"/>
      <c r="G24" s="8"/>
      <c r="H24" s="8"/>
      <c r="I24" s="8"/>
      <c r="J24" s="8"/>
      <c r="K24" s="8"/>
      <c r="L24" s="8"/>
      <c r="M24" s="8"/>
      <c r="N24" s="8"/>
      <c r="O24" s="8"/>
      <c r="P24" s="8"/>
      <c r="Q24" s="8"/>
      <c r="R24" s="8"/>
      <c r="S24" s="8"/>
      <c r="T24" s="8"/>
    </row>
    <row r="25" spans="1:20" x14ac:dyDescent="0.25">
      <c r="A25" s="8"/>
      <c r="B25" s="8"/>
      <c r="C25" s="8"/>
      <c r="D25" s="8"/>
      <c r="E25" s="8"/>
      <c r="F25" s="8"/>
      <c r="G25" s="8"/>
      <c r="H25" s="8"/>
      <c r="I25" s="8"/>
      <c r="J25" s="8"/>
      <c r="K25" s="8"/>
      <c r="L25" s="8"/>
      <c r="M25" s="8"/>
      <c r="N25" s="8"/>
      <c r="O25" s="8"/>
      <c r="P25" s="8"/>
      <c r="Q25" s="8"/>
      <c r="R25" s="8"/>
      <c r="S25" s="8"/>
      <c r="T25" s="8"/>
    </row>
    <row r="26" spans="1:20" x14ac:dyDescent="0.25">
      <c r="A26" s="8"/>
      <c r="B26" s="8"/>
      <c r="C26" s="8"/>
      <c r="D26" s="8"/>
      <c r="E26" s="8"/>
      <c r="F26" s="8"/>
      <c r="G26" s="8"/>
      <c r="H26" s="8"/>
      <c r="I26" s="8"/>
      <c r="J26" s="8"/>
      <c r="K26" s="8"/>
      <c r="L26" s="8"/>
      <c r="M26" s="8"/>
      <c r="N26" s="8"/>
      <c r="O26" s="8"/>
      <c r="P26" s="8"/>
      <c r="Q26" s="8"/>
      <c r="R26" s="8"/>
      <c r="S26" s="8"/>
      <c r="T26" s="8"/>
    </row>
    <row r="27" spans="1:20" x14ac:dyDescent="0.25">
      <c r="A27" s="8"/>
      <c r="B27" s="8"/>
      <c r="C27" s="8"/>
      <c r="D27" s="8"/>
      <c r="E27" s="8"/>
      <c r="F27" s="8"/>
      <c r="G27" s="8"/>
      <c r="H27" s="8"/>
      <c r="I27" s="8"/>
      <c r="J27" s="8"/>
      <c r="K27" s="8"/>
      <c r="L27" s="8"/>
      <c r="M27" s="8"/>
      <c r="N27" s="8"/>
      <c r="O27" s="8"/>
      <c r="P27" s="8"/>
      <c r="Q27" s="8"/>
      <c r="R27" s="8"/>
      <c r="S27" s="8"/>
      <c r="T27" s="8"/>
    </row>
    <row r="28" spans="1:20" x14ac:dyDescent="0.25">
      <c r="A28" s="8"/>
      <c r="B28" s="8"/>
      <c r="C28" s="8"/>
      <c r="D28" s="8"/>
      <c r="E28" s="8"/>
      <c r="F28" s="8"/>
      <c r="G28" s="8"/>
      <c r="H28" s="8"/>
      <c r="I28" s="8"/>
      <c r="J28" s="8"/>
      <c r="K28" s="8"/>
      <c r="L28" s="8"/>
      <c r="M28" s="8"/>
      <c r="N28" s="8"/>
      <c r="O28" s="8"/>
      <c r="P28" s="8"/>
      <c r="Q28" s="8"/>
      <c r="R28" s="8"/>
      <c r="S28" s="8"/>
      <c r="T28" s="8"/>
    </row>
    <row r="29" spans="1:20" x14ac:dyDescent="0.25">
      <c r="A29" s="8"/>
      <c r="B29" s="8"/>
      <c r="C29" s="8"/>
      <c r="D29" s="8"/>
      <c r="E29" s="8"/>
      <c r="F29" s="8"/>
      <c r="G29" s="8"/>
      <c r="H29" s="8"/>
      <c r="I29" s="8"/>
      <c r="J29" s="8"/>
      <c r="K29" s="8"/>
      <c r="L29" s="8"/>
      <c r="M29" s="8"/>
      <c r="N29" s="8"/>
      <c r="O29" s="8"/>
      <c r="P29" s="8"/>
      <c r="Q29" s="8"/>
      <c r="R29" s="8"/>
      <c r="S29" s="8"/>
      <c r="T29" s="8"/>
    </row>
    <row r="30" spans="1:20" x14ac:dyDescent="0.25">
      <c r="A30" s="8"/>
      <c r="B30" s="8"/>
      <c r="C30" s="8"/>
      <c r="D30" s="8"/>
      <c r="E30" s="8"/>
      <c r="F30" s="8"/>
      <c r="G30" s="8"/>
      <c r="H30" s="8"/>
      <c r="I30" s="8"/>
      <c r="J30" s="8"/>
      <c r="K30" s="8"/>
      <c r="L30" s="8"/>
      <c r="M30" s="8"/>
      <c r="N30" s="8"/>
      <c r="O30" s="8"/>
      <c r="P30" s="8"/>
      <c r="Q30" s="8"/>
      <c r="R30" s="8"/>
      <c r="S30" s="8"/>
      <c r="T30" s="8"/>
    </row>
    <row r="31" spans="1:20" x14ac:dyDescent="0.25">
      <c r="A31" s="8"/>
      <c r="B31" s="8"/>
      <c r="C31" s="8"/>
      <c r="D31" s="8"/>
      <c r="E31" s="8"/>
      <c r="F31" s="8"/>
      <c r="G31" s="8"/>
      <c r="H31" s="8"/>
      <c r="I31" s="8"/>
      <c r="J31" s="8"/>
      <c r="K31" s="8"/>
      <c r="L31" s="8"/>
      <c r="M31" s="8"/>
      <c r="N31" s="8"/>
      <c r="O31" s="8"/>
      <c r="P31" s="8"/>
      <c r="Q31" s="8"/>
      <c r="R31" s="8"/>
      <c r="S31" s="8"/>
      <c r="T31" s="8"/>
    </row>
    <row r="32" spans="1:20" x14ac:dyDescent="0.25">
      <c r="A32" s="8"/>
      <c r="B32" s="8"/>
      <c r="C32" s="8"/>
      <c r="D32" s="8"/>
      <c r="E32" s="8"/>
      <c r="F32" s="8"/>
      <c r="G32" s="8"/>
      <c r="H32" s="8"/>
      <c r="I32" s="8"/>
      <c r="J32" s="8"/>
      <c r="K32" s="8"/>
      <c r="L32" s="8"/>
      <c r="M32" s="8"/>
      <c r="N32" s="8"/>
      <c r="O32" s="8"/>
      <c r="P32" s="8"/>
      <c r="Q32" s="8"/>
      <c r="R32" s="8"/>
      <c r="S32" s="8"/>
      <c r="T32" s="8"/>
    </row>
    <row r="33" spans="1:20" x14ac:dyDescent="0.25">
      <c r="A33" s="8"/>
      <c r="B33" s="8"/>
      <c r="C33" s="8"/>
      <c r="D33" s="8"/>
      <c r="E33" s="8"/>
      <c r="F33" s="8"/>
      <c r="G33" s="8"/>
      <c r="H33" s="8"/>
      <c r="I33" s="8"/>
      <c r="J33" s="8"/>
      <c r="K33" s="8"/>
      <c r="L33" s="8"/>
      <c r="M33" s="8"/>
      <c r="N33" s="8"/>
      <c r="O33" s="8"/>
      <c r="P33" s="8"/>
      <c r="Q33" s="8"/>
      <c r="R33" s="8"/>
      <c r="S33" s="8"/>
      <c r="T33" s="8"/>
    </row>
    <row r="34" spans="1:20" x14ac:dyDescent="0.25">
      <c r="A34" s="8"/>
      <c r="B34" s="8"/>
      <c r="C34" s="8"/>
      <c r="D34" s="8"/>
      <c r="E34" s="8"/>
      <c r="F34" s="8"/>
      <c r="G34" s="8"/>
      <c r="H34" s="8"/>
      <c r="I34" s="8"/>
      <c r="J34" s="8"/>
      <c r="K34" s="8"/>
      <c r="L34" s="8"/>
      <c r="M34" s="8"/>
      <c r="N34" s="8"/>
      <c r="O34" s="8"/>
      <c r="P34" s="8"/>
      <c r="Q34" s="8"/>
      <c r="R34" s="8"/>
      <c r="S34" s="8"/>
      <c r="T34" s="8"/>
    </row>
    <row r="35" spans="1:20" x14ac:dyDescent="0.25">
      <c r="A35" s="8"/>
      <c r="B35" s="8"/>
      <c r="C35" s="8"/>
      <c r="D35" s="8"/>
      <c r="E35" s="8"/>
      <c r="F35" s="8"/>
      <c r="G35" s="8"/>
      <c r="H35" s="8"/>
      <c r="I35" s="8"/>
      <c r="J35" s="8"/>
      <c r="K35" s="8"/>
      <c r="L35" s="8"/>
      <c r="M35" s="8"/>
      <c r="N35" s="8"/>
      <c r="O35" s="8"/>
      <c r="P35" s="8"/>
      <c r="Q35" s="8"/>
      <c r="R35" s="8"/>
      <c r="S35" s="8"/>
      <c r="T35" s="8"/>
    </row>
    <row r="36" spans="1:20" x14ac:dyDescent="0.25">
      <c r="A36" s="8"/>
      <c r="B36" s="8"/>
      <c r="C36" s="8"/>
      <c r="D36" s="8"/>
      <c r="E36" s="8"/>
      <c r="F36" s="8"/>
      <c r="G36" s="8"/>
      <c r="H36" s="8"/>
      <c r="I36" s="8"/>
      <c r="J36" s="8"/>
      <c r="K36" s="8"/>
      <c r="L36" s="8"/>
      <c r="M36" s="8"/>
      <c r="N36" s="8"/>
      <c r="O36" s="8"/>
      <c r="P36" s="8"/>
      <c r="Q36" s="8"/>
      <c r="R36" s="8"/>
      <c r="S36" s="8"/>
      <c r="T36" s="8"/>
    </row>
    <row r="37" spans="1:20" x14ac:dyDescent="0.25">
      <c r="A37" s="8"/>
      <c r="B37" s="8"/>
      <c r="C37" s="8"/>
      <c r="D37" s="8"/>
      <c r="E37" s="8"/>
      <c r="F37" s="8"/>
      <c r="G37" s="8"/>
      <c r="H37" s="8"/>
      <c r="I37" s="8"/>
      <c r="J37" s="8"/>
      <c r="K37" s="8"/>
      <c r="L37" s="8"/>
      <c r="M37" s="8"/>
      <c r="N37" s="8"/>
      <c r="O37" s="8"/>
      <c r="P37" s="8"/>
      <c r="Q37" s="8"/>
      <c r="R37" s="8"/>
      <c r="S37" s="8"/>
      <c r="T37" s="8"/>
    </row>
    <row r="38" spans="1:20" x14ac:dyDescent="0.25">
      <c r="A38" s="8"/>
      <c r="B38" s="8"/>
      <c r="C38" s="8"/>
      <c r="D38" s="8"/>
      <c r="E38" s="8"/>
      <c r="F38" s="8"/>
      <c r="G38" s="8"/>
      <c r="H38" s="8"/>
      <c r="I38" s="8"/>
      <c r="J38" s="8"/>
      <c r="K38" s="8"/>
      <c r="L38" s="8"/>
      <c r="M38" s="8"/>
      <c r="N38" s="8"/>
      <c r="O38" s="8"/>
      <c r="P38" s="8"/>
      <c r="Q38" s="8"/>
      <c r="R38" s="8"/>
      <c r="S38" s="8"/>
      <c r="T38" s="8"/>
    </row>
    <row r="39" spans="1:20" x14ac:dyDescent="0.25">
      <c r="A39" s="8"/>
      <c r="B39" s="8"/>
      <c r="C39" s="8"/>
      <c r="D39" s="8"/>
      <c r="E39" s="8"/>
      <c r="F39" s="8"/>
      <c r="G39" s="8"/>
      <c r="H39" s="8"/>
      <c r="I39" s="8"/>
      <c r="J39" s="8"/>
      <c r="K39" s="8"/>
      <c r="L39" s="8"/>
      <c r="M39" s="8"/>
      <c r="N39" s="8"/>
      <c r="O39" s="8"/>
      <c r="P39" s="8"/>
      <c r="Q39" s="8"/>
      <c r="R39" s="8"/>
      <c r="S39" s="8"/>
      <c r="T39" s="8"/>
    </row>
    <row r="40" spans="1:20" x14ac:dyDescent="0.25">
      <c r="A40" s="8"/>
      <c r="B40" s="8"/>
      <c r="C40" s="8"/>
      <c r="D40" s="8"/>
      <c r="E40" s="8"/>
      <c r="F40" s="8"/>
      <c r="G40" s="8"/>
      <c r="H40" s="8"/>
      <c r="I40" s="8"/>
      <c r="J40" s="8"/>
      <c r="K40" s="8"/>
      <c r="L40" s="8"/>
      <c r="M40" s="8"/>
      <c r="N40" s="8"/>
      <c r="O40" s="8"/>
      <c r="P40" s="8"/>
      <c r="Q40" s="8"/>
      <c r="R40" s="8"/>
      <c r="S40" s="8"/>
      <c r="T40" s="8"/>
    </row>
    <row r="41" spans="1:20" x14ac:dyDescent="0.25">
      <c r="A41" s="8"/>
      <c r="B41" s="8"/>
      <c r="C41" s="8"/>
      <c r="D41" s="8"/>
      <c r="E41" s="8"/>
      <c r="F41" s="8"/>
      <c r="G41" s="8"/>
      <c r="H41" s="8"/>
      <c r="I41" s="8"/>
      <c r="J41" s="8"/>
      <c r="K41" s="8"/>
      <c r="L41" s="8"/>
      <c r="M41" s="8"/>
      <c r="N41" s="8"/>
      <c r="O41" s="8"/>
      <c r="P41" s="8"/>
      <c r="Q41" s="8"/>
      <c r="R41" s="8"/>
      <c r="S41" s="8"/>
      <c r="T41" s="8"/>
    </row>
    <row r="42" spans="1:20" x14ac:dyDescent="0.25">
      <c r="A42" s="8"/>
      <c r="B42" s="8"/>
      <c r="C42" s="8"/>
      <c r="D42" s="8"/>
      <c r="E42" s="8"/>
      <c r="F42" s="8"/>
      <c r="G42" s="8"/>
      <c r="H42" s="8"/>
      <c r="I42" s="8"/>
      <c r="J42" s="8"/>
      <c r="K42" s="8"/>
      <c r="L42" s="8"/>
      <c r="M42" s="8"/>
      <c r="N42" s="8"/>
      <c r="O42" s="8"/>
      <c r="P42" s="8"/>
      <c r="Q42" s="8"/>
      <c r="R42" s="8"/>
      <c r="S42" s="8"/>
      <c r="T42" s="8"/>
    </row>
    <row r="43" spans="1:20" x14ac:dyDescent="0.25">
      <c r="A43" s="8"/>
      <c r="B43" s="8"/>
      <c r="C43" s="8"/>
      <c r="D43" s="8"/>
      <c r="E43" s="8"/>
      <c r="F43" s="8"/>
      <c r="G43" s="8"/>
      <c r="H43" s="8"/>
      <c r="I43" s="8"/>
      <c r="J43" s="8"/>
      <c r="K43" s="8"/>
      <c r="L43" s="8"/>
      <c r="M43" s="8"/>
      <c r="N43" s="8"/>
      <c r="O43" s="8"/>
      <c r="P43" s="8"/>
      <c r="Q43" s="8"/>
      <c r="R43" s="8"/>
      <c r="S43" s="8"/>
      <c r="T43" s="8"/>
    </row>
    <row r="44" spans="1:20" x14ac:dyDescent="0.25">
      <c r="A44" s="8"/>
      <c r="B44" s="8"/>
      <c r="C44" s="8"/>
      <c r="D44" s="8"/>
      <c r="E44" s="8"/>
      <c r="F44" s="8"/>
      <c r="G44" s="8"/>
      <c r="H44" s="8"/>
      <c r="I44" s="8"/>
      <c r="J44" s="8"/>
      <c r="K44" s="8"/>
      <c r="L44" s="8"/>
      <c r="M44" s="8"/>
      <c r="N44" s="8"/>
      <c r="O44" s="8"/>
      <c r="P44" s="8"/>
      <c r="Q44" s="8"/>
      <c r="R44" s="8"/>
      <c r="S44" s="8"/>
      <c r="T44" s="8"/>
    </row>
    <row r="45" spans="1:20" x14ac:dyDescent="0.25">
      <c r="A45" s="8"/>
      <c r="B45" s="8"/>
      <c r="C45" s="8"/>
      <c r="D45" s="8"/>
      <c r="E45" s="8"/>
      <c r="F45" s="8"/>
      <c r="G45" s="8"/>
      <c r="H45" s="8"/>
      <c r="I45" s="8"/>
      <c r="J45" s="8"/>
      <c r="K45" s="8"/>
      <c r="L45" s="8"/>
      <c r="M45" s="8"/>
      <c r="N45" s="8"/>
      <c r="O45" s="8"/>
      <c r="P45" s="8"/>
      <c r="Q45" s="8"/>
      <c r="R45" s="8"/>
      <c r="S45" s="8"/>
      <c r="T45" s="8"/>
    </row>
    <row r="46" spans="1:20" x14ac:dyDescent="0.25">
      <c r="A46" s="8"/>
      <c r="B46" s="8"/>
      <c r="C46" s="8"/>
      <c r="D46" s="8"/>
      <c r="E46" s="8"/>
      <c r="F46" s="8"/>
      <c r="G46" s="8"/>
      <c r="H46" s="8"/>
      <c r="I46" s="8"/>
      <c r="J46" s="8"/>
      <c r="K46" s="8"/>
      <c r="L46" s="8"/>
      <c r="M46" s="8"/>
      <c r="N46" s="8"/>
      <c r="O46" s="8"/>
      <c r="P46" s="8"/>
      <c r="Q46" s="8"/>
      <c r="R46" s="8"/>
      <c r="S46" s="8"/>
      <c r="T46" s="8"/>
    </row>
    <row r="47" spans="1:20" x14ac:dyDescent="0.25">
      <c r="A47" s="8"/>
      <c r="B47" s="8"/>
      <c r="C47" s="8"/>
      <c r="D47" s="8"/>
      <c r="E47" s="8"/>
      <c r="F47" s="8"/>
      <c r="G47" s="8"/>
      <c r="H47" s="8"/>
      <c r="I47" s="8"/>
      <c r="J47" s="8"/>
      <c r="K47" s="8"/>
      <c r="L47" s="8"/>
      <c r="M47" s="8"/>
      <c r="N47" s="8"/>
      <c r="O47" s="8"/>
      <c r="P47" s="8"/>
      <c r="Q47" s="8"/>
      <c r="R47" s="8"/>
      <c r="S47" s="8"/>
      <c r="T47" s="8"/>
    </row>
    <row r="48" spans="1:20" x14ac:dyDescent="0.25">
      <c r="A48" s="8"/>
      <c r="B48" s="8"/>
      <c r="C48" s="8"/>
      <c r="D48" s="8"/>
      <c r="E48" s="8"/>
      <c r="F48" s="8"/>
      <c r="G48" s="8"/>
      <c r="H48" s="8"/>
      <c r="I48" s="8"/>
      <c r="J48" s="8"/>
      <c r="K48" s="8"/>
      <c r="L48" s="8"/>
      <c r="M48" s="8"/>
      <c r="N48" s="8"/>
      <c r="O48" s="8"/>
      <c r="P48" s="8"/>
      <c r="Q48" s="8"/>
      <c r="R48" s="8"/>
      <c r="S48" s="8"/>
      <c r="T48" s="8"/>
    </row>
    <row r="49" spans="1:20" x14ac:dyDescent="0.25">
      <c r="A49" s="8"/>
      <c r="B49" s="8"/>
      <c r="C49" s="8"/>
      <c r="D49" s="8"/>
      <c r="E49" s="8"/>
      <c r="F49" s="8"/>
      <c r="G49" s="8"/>
      <c r="H49" s="8"/>
      <c r="I49" s="8"/>
      <c r="J49" s="8"/>
      <c r="K49" s="8"/>
      <c r="L49" s="8"/>
      <c r="M49" s="8"/>
      <c r="N49" s="8"/>
      <c r="O49" s="8"/>
      <c r="P49" s="8"/>
      <c r="Q49" s="8"/>
      <c r="R49" s="8"/>
      <c r="S49" s="8"/>
      <c r="T49" s="8"/>
    </row>
    <row r="50" spans="1:20" x14ac:dyDescent="0.25">
      <c r="A50" s="8"/>
      <c r="B50" s="8"/>
      <c r="C50" s="8"/>
      <c r="D50" s="8"/>
      <c r="E50" s="8"/>
      <c r="F50" s="8"/>
      <c r="G50" s="8"/>
      <c r="H50" s="8"/>
      <c r="I50" s="8"/>
      <c r="J50" s="8"/>
      <c r="K50" s="8"/>
      <c r="L50" s="8"/>
      <c r="M50" s="8"/>
      <c r="N50" s="8"/>
      <c r="O50" s="8"/>
      <c r="P50" s="8"/>
      <c r="Q50" s="8"/>
      <c r="R50" s="8"/>
      <c r="S50" s="8"/>
      <c r="T50" s="8"/>
    </row>
    <row r="51" spans="1:20" x14ac:dyDescent="0.25">
      <c r="A51" s="8"/>
      <c r="B51" s="8"/>
      <c r="C51" s="8"/>
      <c r="D51" s="8"/>
      <c r="E51" s="8"/>
      <c r="F51" s="8"/>
      <c r="G51" s="8"/>
      <c r="H51" s="8"/>
      <c r="I51" s="8"/>
      <c r="J51" s="8"/>
      <c r="K51" s="8"/>
      <c r="L51" s="8"/>
      <c r="M51" s="8"/>
      <c r="N51" s="8"/>
      <c r="O51" s="8"/>
      <c r="P51" s="8"/>
      <c r="Q51" s="8"/>
      <c r="R51" s="8"/>
      <c r="S51" s="8"/>
      <c r="T51" s="8"/>
    </row>
    <row r="52" spans="1:20" x14ac:dyDescent="0.25">
      <c r="A52" s="8"/>
      <c r="B52" s="8"/>
      <c r="C52" s="8"/>
      <c r="D52" s="8"/>
      <c r="E52" s="8"/>
      <c r="F52" s="8"/>
      <c r="G52" s="8"/>
      <c r="H52" s="8"/>
      <c r="I52" s="8"/>
      <c r="J52" s="8"/>
      <c r="K52" s="8"/>
      <c r="L52" s="8"/>
      <c r="M52" s="8"/>
      <c r="N52" s="8"/>
      <c r="O52" s="8"/>
      <c r="P52" s="8"/>
      <c r="Q52" s="8"/>
      <c r="R52" s="8"/>
      <c r="S52" s="8"/>
      <c r="T52" s="8"/>
    </row>
    <row r="53" spans="1:20" x14ac:dyDescent="0.25">
      <c r="A53" s="8"/>
      <c r="B53" s="8"/>
      <c r="C53" s="8"/>
      <c r="D53" s="8"/>
      <c r="E53" s="8"/>
      <c r="F53" s="8"/>
      <c r="G53" s="8"/>
      <c r="H53" s="8"/>
      <c r="I53" s="8"/>
      <c r="J53" s="8"/>
      <c r="K53" s="8"/>
      <c r="L53" s="8"/>
      <c r="M53" s="8"/>
      <c r="N53" s="8"/>
      <c r="O53" s="8"/>
      <c r="P53" s="8"/>
      <c r="Q53" s="8"/>
      <c r="R53" s="8"/>
      <c r="S53" s="8"/>
      <c r="T53" s="8"/>
    </row>
    <row r="54" spans="1:20" x14ac:dyDescent="0.25">
      <c r="A54" s="8"/>
      <c r="B54" s="8"/>
      <c r="C54" s="8"/>
      <c r="D54" s="8"/>
      <c r="E54" s="8"/>
      <c r="F54" s="8"/>
      <c r="G54" s="8"/>
      <c r="H54" s="8"/>
      <c r="I54" s="8"/>
      <c r="J54" s="8"/>
      <c r="K54" s="8"/>
      <c r="L54" s="8"/>
      <c r="M54" s="8"/>
      <c r="N54" s="8"/>
      <c r="O54" s="8"/>
      <c r="P54" s="8"/>
      <c r="Q54" s="8"/>
      <c r="R54" s="8"/>
      <c r="S54" s="8"/>
      <c r="T54" s="8"/>
    </row>
    <row r="55" spans="1:20" x14ac:dyDescent="0.25">
      <c r="A55" s="8"/>
      <c r="B55" s="8"/>
      <c r="C55" s="8"/>
      <c r="D55" s="8"/>
      <c r="E55" s="8"/>
      <c r="F55" s="8"/>
      <c r="G55" s="8"/>
      <c r="H55" s="8"/>
      <c r="I55" s="8"/>
      <c r="J55" s="8"/>
      <c r="K55" s="8"/>
      <c r="L55" s="8"/>
      <c r="M55" s="8"/>
      <c r="N55" s="8"/>
      <c r="O55" s="8"/>
      <c r="P55" s="8"/>
      <c r="Q55" s="8"/>
      <c r="R55" s="8"/>
      <c r="S55" s="8"/>
      <c r="T55" s="8"/>
    </row>
    <row r="56" spans="1:20" x14ac:dyDescent="0.25">
      <c r="A56" s="8"/>
      <c r="B56" s="8"/>
      <c r="C56" s="8"/>
      <c r="D56" s="8"/>
      <c r="E56" s="8"/>
      <c r="F56" s="8"/>
      <c r="G56" s="8"/>
      <c r="H56" s="8"/>
      <c r="I56" s="8"/>
      <c r="J56" s="8"/>
      <c r="K56" s="8"/>
      <c r="L56" s="8"/>
      <c r="M56" s="8"/>
      <c r="N56" s="8"/>
      <c r="O56" s="8"/>
      <c r="P56" s="8"/>
      <c r="Q56" s="8"/>
      <c r="R56" s="8"/>
      <c r="S56" s="8"/>
      <c r="T56" s="8"/>
    </row>
    <row r="57" spans="1:20" x14ac:dyDescent="0.25">
      <c r="A57" s="8"/>
      <c r="B57" s="8"/>
      <c r="C57" s="8"/>
      <c r="D57" s="8"/>
      <c r="E57" s="8"/>
      <c r="F57" s="8"/>
      <c r="G57" s="8"/>
      <c r="H57" s="8"/>
      <c r="I57" s="8"/>
      <c r="J57" s="8"/>
      <c r="K57" s="8"/>
      <c r="L57" s="8"/>
      <c r="M57" s="8"/>
      <c r="N57" s="8"/>
      <c r="O57" s="8"/>
      <c r="P57" s="8"/>
      <c r="Q57" s="8"/>
      <c r="R57" s="8"/>
      <c r="S57" s="8"/>
      <c r="T57" s="8"/>
    </row>
    <row r="58" spans="1:20" x14ac:dyDescent="0.25">
      <c r="A58" s="8"/>
      <c r="B58" s="8"/>
      <c r="C58" s="8"/>
      <c r="D58" s="8"/>
      <c r="E58" s="8"/>
      <c r="F58" s="8"/>
      <c r="G58" s="8"/>
      <c r="H58" s="8"/>
      <c r="I58" s="8"/>
      <c r="J58" s="8"/>
      <c r="K58" s="8"/>
      <c r="L58" s="8"/>
      <c r="M58" s="8"/>
      <c r="N58" s="8"/>
      <c r="O58" s="8"/>
      <c r="P58" s="8"/>
      <c r="Q58" s="8"/>
      <c r="R58" s="8"/>
      <c r="S58" s="8"/>
      <c r="T58" s="8"/>
    </row>
    <row r="59" spans="1:20" x14ac:dyDescent="0.25">
      <c r="A59" s="8"/>
      <c r="B59" s="8"/>
      <c r="C59" s="8"/>
      <c r="D59" s="8"/>
      <c r="E59" s="8"/>
      <c r="F59" s="8"/>
      <c r="G59" s="8"/>
      <c r="H59" s="8"/>
      <c r="I59" s="8"/>
      <c r="J59" s="8"/>
      <c r="K59" s="8"/>
      <c r="L59" s="8"/>
      <c r="M59" s="8"/>
      <c r="N59" s="8"/>
      <c r="O59" s="8"/>
      <c r="P59" s="8"/>
      <c r="Q59" s="8"/>
      <c r="R59" s="8"/>
      <c r="S59" s="8"/>
      <c r="T59" s="8"/>
    </row>
    <row r="60" spans="1:20" x14ac:dyDescent="0.25">
      <c r="A60" s="8"/>
      <c r="B60" s="8"/>
      <c r="C60" s="8"/>
      <c r="D60" s="8"/>
      <c r="E60" s="8"/>
      <c r="F60" s="8"/>
      <c r="G60" s="8"/>
      <c r="H60" s="8"/>
      <c r="I60" s="8"/>
      <c r="J60" s="8"/>
      <c r="K60" s="8"/>
      <c r="L60" s="8"/>
      <c r="M60" s="8"/>
      <c r="N60" s="8"/>
      <c r="O60" s="8"/>
      <c r="P60" s="8"/>
      <c r="Q60" s="8"/>
      <c r="R60" s="8"/>
      <c r="S60" s="8"/>
      <c r="T60" s="8"/>
    </row>
    <row r="61" spans="1:20" x14ac:dyDescent="0.25">
      <c r="A61" s="8"/>
      <c r="B61" s="8"/>
      <c r="C61" s="8"/>
      <c r="D61" s="8"/>
      <c r="E61" s="8"/>
      <c r="F61" s="8"/>
      <c r="G61" s="8"/>
      <c r="H61" s="8"/>
      <c r="I61" s="8"/>
      <c r="J61" s="8"/>
      <c r="K61" s="8"/>
      <c r="L61" s="8"/>
      <c r="M61" s="8"/>
      <c r="N61" s="8"/>
      <c r="O61" s="8"/>
      <c r="P61" s="8"/>
      <c r="Q61" s="8"/>
      <c r="R61" s="8"/>
      <c r="S61" s="8"/>
      <c r="T61" s="8"/>
    </row>
    <row r="62" spans="1:20" x14ac:dyDescent="0.25">
      <c r="A62" s="8"/>
      <c r="B62" s="8"/>
      <c r="C62" s="8"/>
      <c r="D62" s="8"/>
      <c r="E62" s="8"/>
      <c r="F62" s="8"/>
      <c r="G62" s="8"/>
      <c r="H62" s="8"/>
      <c r="I62" s="8"/>
      <c r="J62" s="8"/>
      <c r="K62" s="8"/>
      <c r="L62" s="8"/>
      <c r="M62" s="8"/>
      <c r="N62" s="8"/>
      <c r="O62" s="8"/>
      <c r="P62" s="8"/>
      <c r="Q62" s="8"/>
      <c r="R62" s="8"/>
      <c r="S62" s="8"/>
      <c r="T62" s="8"/>
    </row>
    <row r="63" spans="1:20" x14ac:dyDescent="0.25">
      <c r="A63" s="8"/>
      <c r="B63" s="8"/>
      <c r="C63" s="8"/>
      <c r="D63" s="8"/>
      <c r="E63" s="8"/>
      <c r="F63" s="8"/>
      <c r="G63" s="8"/>
      <c r="H63" s="8"/>
      <c r="I63" s="8"/>
      <c r="J63" s="8"/>
      <c r="K63" s="8"/>
      <c r="L63" s="8"/>
      <c r="M63" s="8"/>
      <c r="N63" s="8"/>
      <c r="O63" s="8"/>
      <c r="P63" s="8"/>
      <c r="Q63" s="8"/>
      <c r="R63" s="8"/>
      <c r="S63" s="8"/>
      <c r="T63" s="8"/>
    </row>
    <row r="64" spans="1:20" x14ac:dyDescent="0.25">
      <c r="A64" s="8"/>
      <c r="B64" s="8"/>
      <c r="C64" s="8"/>
      <c r="D64" s="8"/>
      <c r="E64" s="8"/>
      <c r="F64" s="8"/>
      <c r="G64" s="8"/>
      <c r="H64" s="8"/>
      <c r="I64" s="8"/>
      <c r="J64" s="8"/>
      <c r="K64" s="8"/>
      <c r="L64" s="8"/>
      <c r="M64" s="8"/>
      <c r="N64" s="8"/>
      <c r="O64" s="8"/>
      <c r="P64" s="8"/>
      <c r="Q64" s="8"/>
      <c r="R64" s="8"/>
      <c r="S64" s="8"/>
      <c r="T64" s="8"/>
    </row>
    <row r="65" spans="1:20" x14ac:dyDescent="0.25">
      <c r="A65" s="8"/>
      <c r="B65" s="8"/>
      <c r="C65" s="8"/>
      <c r="D65" s="8"/>
      <c r="E65" s="8"/>
      <c r="F65" s="8"/>
      <c r="G65" s="8"/>
      <c r="H65" s="8"/>
      <c r="I65" s="8"/>
      <c r="J65" s="8"/>
      <c r="K65" s="8"/>
      <c r="L65" s="8"/>
      <c r="M65" s="8"/>
      <c r="N65" s="8"/>
      <c r="O65" s="8"/>
      <c r="P65" s="8"/>
      <c r="Q65" s="8"/>
      <c r="R65" s="8"/>
      <c r="S65" s="8"/>
      <c r="T65" s="8"/>
    </row>
    <row r="66" spans="1:20" x14ac:dyDescent="0.25">
      <c r="A66" s="8"/>
      <c r="B66" s="8"/>
      <c r="C66" s="8"/>
      <c r="D66" s="8"/>
      <c r="E66" s="8"/>
      <c r="F66" s="8"/>
      <c r="G66" s="8"/>
      <c r="H66" s="8"/>
      <c r="I66" s="8"/>
      <c r="J66" s="8"/>
      <c r="K66" s="8"/>
      <c r="L66" s="8"/>
      <c r="M66" s="8"/>
      <c r="N66" s="8"/>
      <c r="O66" s="8"/>
      <c r="P66" s="8"/>
      <c r="Q66" s="8"/>
      <c r="R66" s="8"/>
      <c r="S66" s="8"/>
      <c r="T66" s="8"/>
    </row>
    <row r="67" spans="1:20" x14ac:dyDescent="0.25">
      <c r="A67" s="8"/>
      <c r="B67" s="8"/>
      <c r="C67" s="8"/>
      <c r="D67" s="8"/>
      <c r="E67" s="8"/>
      <c r="F67" s="8"/>
      <c r="G67" s="8"/>
      <c r="H67" s="8"/>
      <c r="I67" s="8"/>
      <c r="J67" s="8"/>
      <c r="K67" s="8"/>
      <c r="L67" s="8"/>
      <c r="M67" s="8"/>
      <c r="N67" s="8"/>
      <c r="O67" s="8"/>
      <c r="P67" s="8"/>
      <c r="Q67" s="8"/>
      <c r="R67" s="8"/>
      <c r="S67" s="8"/>
      <c r="T67" s="8"/>
    </row>
    <row r="68" spans="1:20" x14ac:dyDescent="0.25">
      <c r="A68" s="8"/>
      <c r="B68" s="8"/>
      <c r="C68" s="8"/>
      <c r="D68" s="8"/>
      <c r="E68" s="8"/>
      <c r="F68" s="8"/>
      <c r="G68" s="8"/>
      <c r="H68" s="8"/>
      <c r="I68" s="8"/>
      <c r="J68" s="8"/>
      <c r="K68" s="8"/>
      <c r="L68" s="8"/>
      <c r="M68" s="8"/>
      <c r="N68" s="8"/>
      <c r="O68" s="8"/>
      <c r="P68" s="8"/>
      <c r="Q68" s="8"/>
      <c r="R68" s="8"/>
      <c r="S68" s="8"/>
      <c r="T68" s="8"/>
    </row>
    <row r="69" spans="1:20" x14ac:dyDescent="0.25">
      <c r="A69" s="8"/>
      <c r="B69" s="8"/>
      <c r="C69" s="8"/>
      <c r="D69" s="8"/>
      <c r="E69" s="8"/>
      <c r="F69" s="8"/>
      <c r="G69" s="8"/>
      <c r="H69" s="8"/>
      <c r="I69" s="8"/>
      <c r="J69" s="8"/>
      <c r="K69" s="8"/>
      <c r="L69" s="8"/>
      <c r="M69" s="8"/>
      <c r="N69" s="8"/>
      <c r="O69" s="8"/>
      <c r="P69" s="8"/>
      <c r="Q69" s="8"/>
      <c r="R69" s="8"/>
      <c r="S69" s="8"/>
      <c r="T69" s="8"/>
    </row>
    <row r="70" spans="1:20" x14ac:dyDescent="0.25">
      <c r="A70" s="8"/>
      <c r="B70" s="8"/>
      <c r="C70" s="8"/>
      <c r="D70" s="8"/>
      <c r="E70" s="8"/>
      <c r="F70" s="8"/>
      <c r="G70" s="8"/>
      <c r="H70" s="8"/>
      <c r="I70" s="8"/>
      <c r="J70" s="8"/>
      <c r="K70" s="8"/>
      <c r="L70" s="8"/>
      <c r="M70" s="8"/>
      <c r="N70" s="8"/>
      <c r="O70" s="8"/>
      <c r="P70" s="8"/>
      <c r="Q70" s="8"/>
      <c r="R70" s="8"/>
      <c r="S70" s="8"/>
      <c r="T70" s="8"/>
    </row>
  </sheetData>
  <mergeCells count="4">
    <mergeCell ref="B1:C2"/>
    <mergeCell ref="B3:C3"/>
    <mergeCell ref="B5:C5"/>
    <mergeCell ref="B16:C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8C2B1-FC97-4026-96B7-280D99096191}">
  <sheetPr>
    <tabColor theme="0"/>
  </sheetPr>
  <dimension ref="A1:AE88"/>
  <sheetViews>
    <sheetView topLeftCell="A63" zoomScaleNormal="100" workbookViewId="0">
      <selection activeCell="J10" sqref="J10"/>
    </sheetView>
  </sheetViews>
  <sheetFormatPr defaultRowHeight="15" x14ac:dyDescent="0.25"/>
  <cols>
    <col min="2" max="13" width="13.28515625" customWidth="1"/>
  </cols>
  <sheetData>
    <row r="1" spans="1:31" ht="24" x14ac:dyDescent="0.4">
      <c r="A1" s="8"/>
      <c r="B1" s="36" t="s">
        <v>119</v>
      </c>
      <c r="C1" s="36"/>
      <c r="D1" s="36"/>
      <c r="E1" s="36"/>
      <c r="F1" s="36"/>
      <c r="G1" s="36"/>
      <c r="H1" s="36"/>
      <c r="I1" s="36"/>
      <c r="J1" s="36"/>
      <c r="K1" s="36"/>
      <c r="L1" s="36"/>
      <c r="M1" s="36"/>
      <c r="N1" s="8"/>
      <c r="O1" s="8"/>
      <c r="P1" s="8"/>
      <c r="Q1" s="8"/>
      <c r="R1" s="8"/>
      <c r="S1" s="8"/>
      <c r="T1" s="8"/>
      <c r="U1" s="8"/>
      <c r="V1" s="8"/>
      <c r="W1" s="8"/>
      <c r="X1" s="8"/>
      <c r="Y1" s="8"/>
      <c r="Z1" s="8"/>
      <c r="AA1" s="8"/>
      <c r="AB1" s="8"/>
      <c r="AC1" s="8"/>
      <c r="AD1" s="8"/>
      <c r="AE1" s="8"/>
    </row>
    <row r="2" spans="1:31" x14ac:dyDescent="0.25">
      <c r="A2" s="8"/>
      <c r="B2" s="37" t="s">
        <v>120</v>
      </c>
      <c r="C2" s="37"/>
      <c r="D2" s="37"/>
      <c r="E2" s="37"/>
      <c r="F2" s="37"/>
      <c r="G2" s="37"/>
      <c r="H2" s="37"/>
      <c r="I2" s="37"/>
      <c r="J2" s="37"/>
      <c r="K2" s="37"/>
      <c r="L2" s="37"/>
      <c r="M2" s="37"/>
      <c r="N2" s="8"/>
      <c r="O2" s="8"/>
      <c r="P2" s="8"/>
      <c r="Q2" s="8"/>
      <c r="R2" s="8"/>
      <c r="S2" s="8"/>
      <c r="T2" s="8"/>
      <c r="U2" s="8"/>
      <c r="V2" s="8"/>
      <c r="W2" s="8"/>
      <c r="X2" s="8"/>
      <c r="Y2" s="8"/>
      <c r="Z2" s="8"/>
      <c r="AA2" s="8"/>
      <c r="AB2" s="8"/>
      <c r="AC2" s="8"/>
      <c r="AD2" s="8"/>
      <c r="AE2" s="8"/>
    </row>
    <row r="3" spans="1:31" x14ac:dyDescent="0.25">
      <c r="A3" s="8"/>
      <c r="B3" s="9"/>
      <c r="C3" s="9"/>
      <c r="D3" s="9"/>
      <c r="E3" s="9"/>
      <c r="F3" s="9"/>
      <c r="G3" s="9"/>
      <c r="H3" s="9"/>
      <c r="I3" s="9"/>
      <c r="J3" s="9"/>
      <c r="K3" s="9"/>
      <c r="L3" s="9"/>
      <c r="M3" s="9"/>
      <c r="N3" s="8"/>
      <c r="O3" s="8"/>
      <c r="P3" s="8"/>
      <c r="Q3" s="8"/>
      <c r="R3" s="8"/>
      <c r="S3" s="8"/>
      <c r="T3" s="8"/>
      <c r="U3" s="8"/>
      <c r="V3" s="8"/>
      <c r="W3" s="8"/>
      <c r="X3" s="8"/>
      <c r="Y3" s="8"/>
      <c r="Z3" s="8"/>
      <c r="AA3" s="8"/>
      <c r="AB3" s="8"/>
      <c r="AC3" s="8"/>
      <c r="AD3" s="8"/>
      <c r="AE3" s="8"/>
    </row>
    <row r="4" spans="1:31" x14ac:dyDescent="0.25">
      <c r="A4" s="8"/>
      <c r="B4" s="31" t="s">
        <v>121</v>
      </c>
      <c r="C4" s="31"/>
      <c r="D4" s="31"/>
      <c r="E4" s="31"/>
      <c r="F4" s="9"/>
      <c r="G4" s="9"/>
      <c r="H4" s="9"/>
      <c r="I4" s="9"/>
      <c r="J4" s="9"/>
      <c r="K4" s="9"/>
      <c r="L4" s="9"/>
      <c r="M4" s="9"/>
      <c r="N4" s="8"/>
      <c r="O4" s="8"/>
      <c r="P4" s="8"/>
      <c r="Q4" s="8"/>
      <c r="R4" s="8"/>
      <c r="S4" s="8"/>
      <c r="T4" s="8"/>
      <c r="U4" s="8"/>
      <c r="V4" s="8"/>
      <c r="W4" s="8"/>
      <c r="X4" s="8"/>
      <c r="Y4" s="8"/>
      <c r="Z4" s="8"/>
      <c r="AA4" s="8"/>
      <c r="AB4" s="8"/>
      <c r="AC4" s="8"/>
      <c r="AD4" s="8"/>
      <c r="AE4" s="8"/>
    </row>
    <row r="5" spans="1:31" x14ac:dyDescent="0.25">
      <c r="A5" s="8"/>
      <c r="B5" s="9" t="s">
        <v>122</v>
      </c>
      <c r="C5" s="7">
        <v>46204</v>
      </c>
      <c r="D5" s="9" t="s">
        <v>123</v>
      </c>
      <c r="E5" s="7">
        <v>46234</v>
      </c>
      <c r="F5" s="9"/>
      <c r="G5" s="9"/>
      <c r="H5" s="9"/>
      <c r="I5" s="9"/>
      <c r="J5" s="9"/>
      <c r="K5" s="9"/>
      <c r="L5" s="9"/>
      <c r="M5" s="9"/>
      <c r="N5" s="8"/>
      <c r="O5" s="8"/>
      <c r="P5" s="8"/>
      <c r="Q5" s="8"/>
      <c r="R5" s="8"/>
      <c r="S5" s="8"/>
      <c r="T5" s="8"/>
      <c r="U5" s="8"/>
      <c r="V5" s="8"/>
      <c r="W5" s="8"/>
      <c r="X5" s="8"/>
      <c r="Y5" s="8"/>
      <c r="Z5" s="8"/>
      <c r="AA5" s="8"/>
      <c r="AB5" s="8"/>
      <c r="AC5" s="8"/>
      <c r="AD5" s="8"/>
      <c r="AE5" s="8"/>
    </row>
    <row r="6" spans="1:31" x14ac:dyDescent="0.25">
      <c r="A6" s="8"/>
      <c r="B6" s="9"/>
      <c r="C6" s="9"/>
      <c r="D6" s="9"/>
      <c r="E6" s="9"/>
      <c r="F6" s="9"/>
      <c r="G6" s="9"/>
      <c r="H6" s="9"/>
      <c r="I6" s="9"/>
      <c r="J6" s="9"/>
      <c r="K6" s="9"/>
      <c r="L6" s="9"/>
      <c r="M6" s="9"/>
      <c r="N6" s="8"/>
      <c r="O6" s="8"/>
      <c r="P6" s="8"/>
      <c r="Q6" s="8"/>
      <c r="R6" s="8"/>
      <c r="S6" s="8"/>
      <c r="T6" s="8"/>
      <c r="U6" s="8"/>
      <c r="V6" s="8"/>
      <c r="W6" s="8"/>
      <c r="X6" s="8"/>
      <c r="Y6" s="8"/>
      <c r="Z6" s="8"/>
      <c r="AA6" s="8"/>
      <c r="AB6" s="8"/>
      <c r="AC6" s="8"/>
      <c r="AD6" s="8"/>
      <c r="AE6" s="8"/>
    </row>
    <row r="7" spans="1:31" x14ac:dyDescent="0.25">
      <c r="A7" s="8"/>
      <c r="B7" s="38" t="s">
        <v>124</v>
      </c>
      <c r="C7" s="38"/>
      <c r="D7" s="38"/>
      <c r="E7" s="38" t="s">
        <v>125</v>
      </c>
      <c r="F7" s="38"/>
      <c r="G7" s="38"/>
      <c r="H7" s="38" t="s">
        <v>126</v>
      </c>
      <c r="I7" s="38"/>
      <c r="J7" s="38"/>
      <c r="K7" s="38" t="s">
        <v>127</v>
      </c>
      <c r="L7" s="38"/>
      <c r="M7" s="38"/>
      <c r="N7" s="8"/>
      <c r="O7" s="8"/>
      <c r="P7" s="8"/>
      <c r="Q7" s="8"/>
      <c r="R7" s="8"/>
      <c r="S7" s="8"/>
      <c r="T7" s="8"/>
      <c r="U7" s="8"/>
      <c r="V7" s="8"/>
      <c r="W7" s="8"/>
      <c r="X7" s="8"/>
      <c r="Y7" s="8"/>
      <c r="Z7" s="8"/>
      <c r="AA7" s="8"/>
      <c r="AB7" s="8"/>
      <c r="AC7" s="8"/>
      <c r="AD7" s="8"/>
      <c r="AE7" s="8"/>
    </row>
    <row r="8" spans="1:31" x14ac:dyDescent="0.25">
      <c r="A8" s="8"/>
      <c r="B8" s="39">
        <f>COUNTIFS(tblQueries[ReceivedDate],"&gt;="&amp;SelectedStartDate,tblQueries[ReceivedDate],"&lt;="&amp;SelectedEndDate)</f>
        <v>8</v>
      </c>
      <c r="C8" s="39"/>
      <c r="D8" s="39"/>
      <c r="E8" s="39">
        <f>COUNTIFS(tblStatus[Status],"Open")</f>
        <v>3</v>
      </c>
      <c r="F8" s="39"/>
      <c r="G8" s="39"/>
      <c r="H8" s="40">
        <f ca="1">1-SUM(tblStatus[SLAFlag])/COUNTA(tblStatus[QueryID])</f>
        <v>0.625</v>
      </c>
      <c r="I8" s="40"/>
      <c r="J8" s="40"/>
      <c r="K8" s="35">
        <f>AVERAGEIFS(tblStatus[TimeToResolveHours],tblStatus[TimeToResolveHours],"&gt;0")</f>
        <v>24</v>
      </c>
      <c r="L8" s="35"/>
      <c r="M8" s="35"/>
      <c r="N8" s="8"/>
      <c r="O8" s="8"/>
      <c r="P8" s="8"/>
      <c r="Q8" s="8"/>
      <c r="R8" s="8"/>
      <c r="S8" s="8"/>
      <c r="T8" s="8"/>
      <c r="U8" s="8"/>
      <c r="V8" s="8"/>
      <c r="W8" s="8"/>
      <c r="X8" s="8"/>
      <c r="Y8" s="8"/>
      <c r="Z8" s="8"/>
      <c r="AA8" s="8"/>
      <c r="AB8" s="8"/>
      <c r="AC8" s="8"/>
      <c r="AD8" s="8"/>
      <c r="AE8" s="8"/>
    </row>
    <row r="9" spans="1:31" x14ac:dyDescent="0.25">
      <c r="A9" s="8"/>
      <c r="B9" s="39"/>
      <c r="C9" s="39"/>
      <c r="D9" s="39"/>
      <c r="E9" s="39"/>
      <c r="F9" s="39"/>
      <c r="G9" s="39"/>
      <c r="H9" s="40"/>
      <c r="I9" s="40"/>
      <c r="J9" s="40"/>
      <c r="K9" s="35"/>
      <c r="L9" s="35"/>
      <c r="M9" s="35"/>
      <c r="N9" s="8"/>
      <c r="O9" s="8"/>
      <c r="P9" s="8"/>
      <c r="Q9" s="8"/>
      <c r="R9" s="8"/>
      <c r="S9" s="8"/>
      <c r="T9" s="8"/>
      <c r="U9" s="8"/>
      <c r="V9" s="8"/>
      <c r="W9" s="8"/>
      <c r="X9" s="8"/>
      <c r="Y9" s="8"/>
      <c r="Z9" s="8"/>
      <c r="AA9" s="8"/>
      <c r="AB9" s="8"/>
      <c r="AC9" s="8"/>
      <c r="AD9" s="8"/>
      <c r="AE9" s="8"/>
    </row>
    <row r="10" spans="1:31" x14ac:dyDescent="0.25">
      <c r="A10" s="8"/>
      <c r="B10" s="39"/>
      <c r="C10" s="39"/>
      <c r="D10" s="39"/>
      <c r="E10" s="39"/>
      <c r="F10" s="39"/>
      <c r="G10" s="39"/>
      <c r="H10" s="40"/>
      <c r="I10" s="40"/>
      <c r="J10" s="40"/>
      <c r="K10" s="35"/>
      <c r="L10" s="35"/>
      <c r="M10" s="35"/>
      <c r="N10" s="8"/>
      <c r="O10" s="8"/>
      <c r="P10" s="8"/>
      <c r="Q10" s="8"/>
      <c r="R10" s="8"/>
      <c r="S10" s="8"/>
      <c r="T10" s="8"/>
      <c r="U10" s="8"/>
      <c r="V10" s="8"/>
      <c r="W10" s="8"/>
      <c r="X10" s="8"/>
      <c r="Y10" s="8"/>
      <c r="Z10" s="8"/>
      <c r="AA10" s="8"/>
      <c r="AB10" s="8"/>
      <c r="AC10" s="8"/>
      <c r="AD10" s="8"/>
      <c r="AE10" s="8"/>
    </row>
    <row r="11" spans="1:31" x14ac:dyDescent="0.25">
      <c r="A11" s="8"/>
      <c r="B11" s="9"/>
      <c r="C11" s="9"/>
      <c r="D11" s="9"/>
      <c r="E11" s="9"/>
      <c r="F11" s="9"/>
      <c r="G11" s="9"/>
      <c r="H11" s="9"/>
      <c r="I11" s="9"/>
      <c r="J11" s="9"/>
      <c r="K11" s="9"/>
      <c r="L11" s="9"/>
      <c r="M11" s="9"/>
      <c r="N11" s="8"/>
      <c r="O11" s="8"/>
      <c r="P11" s="8"/>
      <c r="Q11" s="8"/>
      <c r="R11" s="8"/>
      <c r="S11" s="8"/>
      <c r="T11" s="8"/>
      <c r="U11" s="8"/>
      <c r="V11" s="8"/>
      <c r="W11" s="8"/>
      <c r="X11" s="8"/>
      <c r="Y11" s="8"/>
      <c r="Z11" s="8"/>
      <c r="AA11" s="8"/>
      <c r="AB11" s="8"/>
      <c r="AC11" s="8"/>
      <c r="AD11" s="8"/>
      <c r="AE11" s="8"/>
    </row>
    <row r="12" spans="1:31" x14ac:dyDescent="0.25">
      <c r="A12" s="8"/>
      <c r="B12" s="31" t="s">
        <v>128</v>
      </c>
      <c r="C12" s="31"/>
      <c r="D12" s="31"/>
      <c r="E12" s="31"/>
      <c r="F12" s="31"/>
      <c r="G12" s="31"/>
      <c r="H12" s="31"/>
      <c r="I12" s="31"/>
      <c r="J12" s="31"/>
      <c r="K12" s="31"/>
      <c r="L12" s="31"/>
      <c r="M12" s="31"/>
      <c r="N12" s="8"/>
      <c r="O12" s="8"/>
      <c r="P12" s="8"/>
      <c r="Q12" s="8"/>
      <c r="R12" s="8"/>
      <c r="S12" s="8"/>
      <c r="T12" s="8"/>
      <c r="U12" s="8"/>
      <c r="V12" s="8"/>
      <c r="W12" s="8"/>
      <c r="X12" s="8"/>
      <c r="Y12" s="8"/>
      <c r="Z12" s="8"/>
      <c r="AA12" s="8"/>
      <c r="AB12" s="8"/>
      <c r="AC12" s="8"/>
      <c r="AD12" s="8"/>
      <c r="AE12" s="8"/>
    </row>
    <row r="13" spans="1:31" x14ac:dyDescent="0.25">
      <c r="A13" s="8"/>
      <c r="B13" s="32" t="s">
        <v>129</v>
      </c>
      <c r="C13" s="32"/>
      <c r="D13" s="32"/>
      <c r="E13" s="32"/>
      <c r="F13" s="32"/>
      <c r="G13" s="32"/>
      <c r="H13" s="32"/>
      <c r="I13" s="32"/>
      <c r="J13" s="32"/>
      <c r="K13" s="32"/>
      <c r="L13" s="32"/>
      <c r="M13" s="32"/>
      <c r="N13" s="8"/>
      <c r="O13" s="8"/>
      <c r="P13" s="8"/>
      <c r="Q13" s="8"/>
      <c r="R13" s="8"/>
      <c r="S13" s="8"/>
      <c r="T13" s="8"/>
      <c r="U13" s="8"/>
      <c r="V13" s="8"/>
      <c r="W13" s="8"/>
      <c r="X13" s="8"/>
      <c r="Y13" s="8"/>
      <c r="Z13" s="8"/>
      <c r="AA13" s="8"/>
      <c r="AB13" s="8"/>
      <c r="AC13" s="8"/>
      <c r="AD13" s="8"/>
      <c r="AE13" s="8"/>
    </row>
    <row r="14" spans="1:31" x14ac:dyDescent="0.25">
      <c r="A14" s="8"/>
      <c r="B14" s="32"/>
      <c r="C14" s="32"/>
      <c r="D14" s="32"/>
      <c r="E14" s="32"/>
      <c r="F14" s="32"/>
      <c r="G14" s="32"/>
      <c r="H14" s="32"/>
      <c r="I14" s="32"/>
      <c r="J14" s="32"/>
      <c r="K14" s="32"/>
      <c r="L14" s="32"/>
      <c r="M14" s="32"/>
      <c r="N14" s="8"/>
      <c r="O14" s="8"/>
      <c r="P14" s="8"/>
      <c r="Q14" s="8"/>
      <c r="R14" s="8"/>
      <c r="S14" s="8"/>
      <c r="T14" s="8"/>
      <c r="U14" s="8"/>
      <c r="V14" s="8"/>
      <c r="W14" s="8"/>
      <c r="X14" s="8"/>
      <c r="Y14" s="8"/>
      <c r="Z14" s="8"/>
      <c r="AA14" s="8"/>
      <c r="AB14" s="8"/>
      <c r="AC14" s="8"/>
      <c r="AD14" s="8"/>
      <c r="AE14" s="8"/>
    </row>
    <row r="15" spans="1:31" x14ac:dyDescent="0.25">
      <c r="A15" s="8"/>
      <c r="B15" s="32"/>
      <c r="C15" s="32"/>
      <c r="D15" s="32"/>
      <c r="E15" s="32"/>
      <c r="F15" s="32"/>
      <c r="G15" s="32"/>
      <c r="H15" s="32"/>
      <c r="I15" s="32"/>
      <c r="J15" s="32"/>
      <c r="K15" s="32"/>
      <c r="L15" s="32"/>
      <c r="M15" s="32"/>
      <c r="N15" s="8"/>
      <c r="O15" s="8"/>
      <c r="P15" s="8"/>
      <c r="Q15" s="8"/>
      <c r="R15" s="8"/>
      <c r="S15" s="8"/>
      <c r="T15" s="8"/>
      <c r="U15" s="8"/>
      <c r="V15" s="8"/>
      <c r="W15" s="8"/>
      <c r="X15" s="8"/>
      <c r="Y15" s="8"/>
      <c r="Z15" s="8"/>
      <c r="AA15" s="8"/>
      <c r="AB15" s="8"/>
      <c r="AC15" s="8"/>
      <c r="AD15" s="8"/>
      <c r="AE15" s="8"/>
    </row>
    <row r="16" spans="1:31" x14ac:dyDescent="0.25">
      <c r="A16" s="8"/>
      <c r="B16" s="9"/>
      <c r="C16" s="9"/>
      <c r="D16" s="9"/>
      <c r="E16" s="9"/>
      <c r="F16" s="9"/>
      <c r="G16" s="9"/>
      <c r="H16" s="9"/>
      <c r="I16" s="9"/>
      <c r="J16" s="9"/>
      <c r="K16" s="9"/>
      <c r="L16" s="9"/>
      <c r="M16" s="9"/>
      <c r="N16" s="8"/>
      <c r="O16" s="8"/>
      <c r="P16" s="8"/>
      <c r="Q16" s="8"/>
      <c r="R16" s="8"/>
      <c r="S16" s="8"/>
      <c r="T16" s="8"/>
      <c r="U16" s="8"/>
      <c r="V16" s="8"/>
      <c r="W16" s="8"/>
      <c r="X16" s="8"/>
      <c r="Y16" s="8"/>
      <c r="Z16" s="8"/>
      <c r="AA16" s="8"/>
      <c r="AB16" s="8"/>
      <c r="AC16" s="8"/>
      <c r="AD16" s="8"/>
      <c r="AE16" s="8"/>
    </row>
    <row r="17" spans="1:31" x14ac:dyDescent="0.25">
      <c r="A17" s="8"/>
      <c r="B17" s="31" t="s">
        <v>130</v>
      </c>
      <c r="C17" s="31"/>
      <c r="D17" s="31"/>
      <c r="E17" s="31"/>
      <c r="F17" s="31"/>
      <c r="G17" s="31"/>
      <c r="H17" s="31" t="s">
        <v>131</v>
      </c>
      <c r="I17" s="31"/>
      <c r="J17" s="31"/>
      <c r="K17" s="31"/>
      <c r="L17" s="31"/>
      <c r="M17" s="31"/>
      <c r="N17" s="8"/>
      <c r="O17" s="8"/>
      <c r="P17" s="8"/>
      <c r="Q17" s="8"/>
      <c r="R17" s="8"/>
      <c r="S17" s="8"/>
      <c r="T17" s="8"/>
      <c r="U17" s="8"/>
      <c r="V17" s="8"/>
      <c r="W17" s="8"/>
      <c r="X17" s="8"/>
      <c r="Y17" s="8"/>
      <c r="Z17" s="8"/>
      <c r="AA17" s="8"/>
      <c r="AB17" s="8"/>
      <c r="AC17" s="8"/>
      <c r="AD17" s="8"/>
      <c r="AE17" s="8"/>
    </row>
    <row r="18" spans="1:31" x14ac:dyDescent="0.25">
      <c r="A18" s="8"/>
      <c r="B18" s="6" t="s">
        <v>90</v>
      </c>
      <c r="C18" s="6" t="s">
        <v>80</v>
      </c>
      <c r="D18" s="6" t="s">
        <v>132</v>
      </c>
      <c r="E18" s="9"/>
      <c r="F18" s="9"/>
      <c r="G18" s="9"/>
      <c r="H18" s="6" t="s">
        <v>27</v>
      </c>
      <c r="I18" s="6" t="s">
        <v>133</v>
      </c>
      <c r="J18" s="9"/>
      <c r="K18" s="9"/>
      <c r="L18" s="9"/>
      <c r="M18" s="9"/>
      <c r="N18" s="8"/>
      <c r="O18" s="8"/>
      <c r="P18" s="8"/>
      <c r="Q18" s="8"/>
      <c r="R18" s="8"/>
      <c r="S18" s="8"/>
      <c r="T18" s="8"/>
      <c r="U18" s="8"/>
      <c r="V18" s="8"/>
      <c r="W18" s="8"/>
      <c r="X18" s="8"/>
      <c r="Y18" s="8"/>
      <c r="Z18" s="8"/>
      <c r="AA18" s="8"/>
      <c r="AB18" s="8"/>
      <c r="AC18" s="8"/>
      <c r="AD18" s="8"/>
      <c r="AE18" s="8"/>
    </row>
    <row r="19" spans="1:31" x14ac:dyDescent="0.25">
      <c r="A19" s="8"/>
      <c r="B19" s="9" t="s">
        <v>36</v>
      </c>
      <c r="C19" s="9">
        <f>Calc_Metrics!I6</f>
        <v>1</v>
      </c>
      <c r="D19" s="9">
        <f>INDEX(tblAgents[MaxDailyCapacity],MATCH(B19,tblAgents[Agent],0))</f>
        <v>20</v>
      </c>
      <c r="E19" s="9"/>
      <c r="F19" s="9"/>
      <c r="G19" s="9"/>
      <c r="H19" s="9" t="s">
        <v>34</v>
      </c>
      <c r="I19" s="9">
        <f>COUNTIFS(tblQueries[Category],H19,tblQueries[ReceivedDate],"&gt;="&amp;SelectedStartDate,tblQueries[ReceivedDate],"&lt;="&amp;SelectedEndDate)</f>
        <v>4</v>
      </c>
      <c r="J19" s="9"/>
      <c r="K19" s="9"/>
      <c r="L19" s="9"/>
      <c r="M19" s="9"/>
      <c r="N19" s="8"/>
      <c r="O19" s="8"/>
      <c r="P19" s="8"/>
      <c r="Q19" s="8"/>
      <c r="R19" s="8"/>
      <c r="S19" s="8"/>
      <c r="T19" s="8"/>
      <c r="U19" s="8"/>
      <c r="V19" s="8"/>
      <c r="W19" s="8"/>
      <c r="X19" s="8"/>
      <c r="Y19" s="8"/>
      <c r="Z19" s="8"/>
      <c r="AA19" s="8"/>
      <c r="AB19" s="8"/>
      <c r="AC19" s="8"/>
      <c r="AD19" s="8"/>
      <c r="AE19" s="8"/>
    </row>
    <row r="20" spans="1:31" x14ac:dyDescent="0.25">
      <c r="A20" s="8"/>
      <c r="B20" s="9" t="s">
        <v>43</v>
      </c>
      <c r="C20" s="9">
        <f>Calc_Metrics!I7</f>
        <v>1</v>
      </c>
      <c r="D20" s="9">
        <f>INDEX(tblAgents[MaxDailyCapacity],MATCH(B20,tblAgents[Agent],0))</f>
        <v>16</v>
      </c>
      <c r="E20" s="9"/>
      <c r="F20" s="9"/>
      <c r="G20" s="9"/>
      <c r="H20" s="9" t="s">
        <v>41</v>
      </c>
      <c r="I20" s="9">
        <f>COUNTIFS(tblQueries[Category],H20,tblQueries[ReceivedDate],"&gt;="&amp;SelectedStartDate,tblQueries[ReceivedDate],"&lt;="&amp;SelectedEndDate)</f>
        <v>2</v>
      </c>
      <c r="J20" s="9"/>
      <c r="K20" s="9"/>
      <c r="L20" s="9"/>
      <c r="M20" s="9"/>
      <c r="N20" s="8"/>
      <c r="O20" s="8"/>
      <c r="P20" s="8"/>
      <c r="Q20" s="8"/>
      <c r="R20" s="8"/>
      <c r="S20" s="8"/>
      <c r="T20" s="8"/>
      <c r="U20" s="8"/>
      <c r="V20" s="8"/>
      <c r="W20" s="8"/>
      <c r="X20" s="8"/>
      <c r="Y20" s="8"/>
      <c r="Z20" s="8"/>
      <c r="AA20" s="8"/>
      <c r="AB20" s="8"/>
      <c r="AC20" s="8"/>
      <c r="AD20" s="8"/>
      <c r="AE20" s="8"/>
    </row>
    <row r="21" spans="1:31" x14ac:dyDescent="0.25">
      <c r="A21" s="8"/>
      <c r="B21" s="9" t="s">
        <v>49</v>
      </c>
      <c r="C21" s="9">
        <f>Calc_Metrics!I8</f>
        <v>1</v>
      </c>
      <c r="D21" s="9">
        <f>INDEX(tblAgents[MaxDailyCapacity],MATCH(B21,tblAgents[Agent],0))</f>
        <v>20</v>
      </c>
      <c r="E21" s="9"/>
      <c r="F21" s="9"/>
      <c r="G21" s="9"/>
      <c r="H21" s="9" t="s">
        <v>53</v>
      </c>
      <c r="I21" s="9">
        <f>COUNTIFS(tblQueries[Category],H21,tblQueries[ReceivedDate],"&gt;="&amp;SelectedStartDate,tblQueries[ReceivedDate],"&lt;="&amp;SelectedEndDate)</f>
        <v>2</v>
      </c>
      <c r="J21" s="9"/>
      <c r="K21" s="9"/>
      <c r="L21" s="9"/>
      <c r="M21" s="9"/>
      <c r="N21" s="8"/>
      <c r="O21" s="8"/>
      <c r="P21" s="8"/>
      <c r="Q21" s="8"/>
      <c r="R21" s="8"/>
      <c r="S21" s="8"/>
      <c r="T21" s="8"/>
      <c r="U21" s="8"/>
      <c r="V21" s="8"/>
      <c r="W21" s="8"/>
      <c r="X21" s="8"/>
      <c r="Y21" s="8"/>
      <c r="Z21" s="8"/>
      <c r="AA21" s="8"/>
      <c r="AB21" s="8"/>
      <c r="AC21" s="8"/>
      <c r="AD21" s="8"/>
      <c r="AE21" s="8"/>
    </row>
    <row r="22" spans="1:31" x14ac:dyDescent="0.25">
      <c r="A22" s="8"/>
      <c r="B22" s="9" t="s">
        <v>55</v>
      </c>
      <c r="C22" s="9">
        <f>Calc_Metrics!I9</f>
        <v>0</v>
      </c>
      <c r="D22" s="9">
        <f>INDEX(tblAgents[MaxDailyCapacity],MATCH(B22,tblAgents[Agent],0))</f>
        <v>12</v>
      </c>
      <c r="E22" s="9"/>
      <c r="F22" s="9"/>
      <c r="G22" s="9"/>
      <c r="H22" s="9"/>
      <c r="I22" s="9"/>
      <c r="J22" s="9"/>
      <c r="K22" s="9"/>
      <c r="L22" s="9"/>
      <c r="M22" s="9"/>
      <c r="N22" s="8"/>
      <c r="O22" s="8"/>
      <c r="P22" s="8"/>
      <c r="Q22" s="8"/>
      <c r="R22" s="8"/>
      <c r="S22" s="8"/>
      <c r="T22" s="8"/>
      <c r="U22" s="8"/>
      <c r="V22" s="8"/>
      <c r="W22" s="8"/>
      <c r="X22" s="8"/>
      <c r="Y22" s="8"/>
      <c r="Z22" s="8"/>
      <c r="AA22" s="8"/>
      <c r="AB22" s="8"/>
      <c r="AC22" s="8"/>
      <c r="AD22" s="8"/>
      <c r="AE22" s="8"/>
    </row>
    <row r="23" spans="1:31" x14ac:dyDescent="0.25">
      <c r="A23" s="8"/>
      <c r="B23" s="9"/>
      <c r="C23" s="9"/>
      <c r="D23" s="9"/>
      <c r="E23" s="9"/>
      <c r="F23" s="9"/>
      <c r="G23" s="9"/>
      <c r="H23" s="9"/>
      <c r="I23" s="9"/>
      <c r="J23" s="9"/>
      <c r="K23" s="9"/>
      <c r="L23" s="9"/>
      <c r="M23" s="9"/>
      <c r="N23" s="8"/>
      <c r="O23" s="8"/>
      <c r="P23" s="8"/>
      <c r="Q23" s="8"/>
      <c r="R23" s="8"/>
      <c r="S23" s="8"/>
      <c r="T23" s="8"/>
      <c r="U23" s="8"/>
      <c r="V23" s="8"/>
      <c r="W23" s="8"/>
      <c r="X23" s="8"/>
      <c r="Y23" s="8"/>
      <c r="Z23" s="8"/>
      <c r="AA23" s="8"/>
      <c r="AB23" s="8"/>
      <c r="AC23" s="8"/>
      <c r="AD23" s="8"/>
      <c r="AE23" s="8"/>
    </row>
    <row r="24" spans="1:31" x14ac:dyDescent="0.25">
      <c r="A24" s="8"/>
      <c r="B24" s="9"/>
      <c r="C24" s="9"/>
      <c r="D24" s="9"/>
      <c r="E24" s="9"/>
      <c r="F24" s="9"/>
      <c r="G24" s="9"/>
      <c r="H24" s="9"/>
      <c r="I24" s="9"/>
      <c r="J24" s="9"/>
      <c r="K24" s="9"/>
      <c r="L24" s="9"/>
      <c r="M24" s="9"/>
      <c r="N24" s="8"/>
      <c r="O24" s="8"/>
      <c r="P24" s="8"/>
      <c r="Q24" s="8"/>
      <c r="R24" s="8"/>
      <c r="S24" s="8"/>
      <c r="T24" s="8"/>
      <c r="U24" s="8"/>
      <c r="V24" s="8"/>
      <c r="W24" s="8"/>
      <c r="X24" s="8"/>
      <c r="Y24" s="8"/>
      <c r="Z24" s="8"/>
      <c r="AA24" s="8"/>
      <c r="AB24" s="8"/>
      <c r="AC24" s="8"/>
      <c r="AD24" s="8"/>
      <c r="AE24" s="8"/>
    </row>
    <row r="25" spans="1:31" x14ac:dyDescent="0.25">
      <c r="A25" s="8"/>
      <c r="B25" s="9"/>
      <c r="C25" s="9"/>
      <c r="D25" s="9"/>
      <c r="E25" s="9"/>
      <c r="F25" s="9"/>
      <c r="G25" s="9"/>
      <c r="H25" s="9"/>
      <c r="I25" s="9"/>
      <c r="J25" s="9"/>
      <c r="K25" s="9"/>
      <c r="L25" s="9"/>
      <c r="M25" s="9"/>
      <c r="N25" s="8"/>
      <c r="O25" s="8"/>
      <c r="P25" s="8"/>
      <c r="Q25" s="8"/>
      <c r="R25" s="8"/>
      <c r="S25" s="8"/>
      <c r="T25" s="8"/>
      <c r="U25" s="8"/>
      <c r="V25" s="8"/>
      <c r="W25" s="8"/>
      <c r="X25" s="8"/>
      <c r="Y25" s="8"/>
      <c r="Z25" s="8"/>
      <c r="AA25" s="8"/>
      <c r="AB25" s="8"/>
      <c r="AC25" s="8"/>
      <c r="AD25" s="8"/>
      <c r="AE25" s="8"/>
    </row>
    <row r="26" spans="1:31" x14ac:dyDescent="0.25">
      <c r="A26" s="8"/>
      <c r="B26" s="9"/>
      <c r="C26" s="9"/>
      <c r="D26" s="9"/>
      <c r="E26" s="9"/>
      <c r="F26" s="9"/>
      <c r="G26" s="9"/>
      <c r="H26" s="9"/>
      <c r="I26" s="9"/>
      <c r="J26" s="9"/>
      <c r="K26" s="9"/>
      <c r="L26" s="9"/>
      <c r="M26" s="9"/>
      <c r="N26" s="8"/>
      <c r="O26" s="8"/>
      <c r="P26" s="8"/>
      <c r="Q26" s="8"/>
      <c r="R26" s="8"/>
      <c r="S26" s="8"/>
      <c r="T26" s="8"/>
      <c r="U26" s="8"/>
      <c r="V26" s="8"/>
      <c r="W26" s="8"/>
      <c r="X26" s="8"/>
      <c r="Y26" s="8"/>
      <c r="Z26" s="8"/>
      <c r="AA26" s="8"/>
      <c r="AB26" s="8"/>
      <c r="AC26" s="8"/>
      <c r="AD26" s="8"/>
      <c r="AE26" s="8"/>
    </row>
    <row r="27" spans="1:31" x14ac:dyDescent="0.25">
      <c r="A27" s="8"/>
      <c r="B27" s="9"/>
      <c r="C27" s="9"/>
      <c r="D27" s="9"/>
      <c r="E27" s="9"/>
      <c r="F27" s="9"/>
      <c r="G27" s="9"/>
      <c r="H27" s="9"/>
      <c r="I27" s="9"/>
      <c r="J27" s="9"/>
      <c r="K27" s="9"/>
      <c r="L27" s="9"/>
      <c r="M27" s="9"/>
      <c r="N27" s="8"/>
      <c r="O27" s="8"/>
      <c r="P27" s="8"/>
      <c r="Q27" s="8"/>
      <c r="R27" s="8"/>
      <c r="S27" s="8"/>
      <c r="T27" s="8"/>
      <c r="U27" s="8"/>
      <c r="V27" s="8"/>
      <c r="W27" s="8"/>
      <c r="X27" s="8"/>
      <c r="Y27" s="8"/>
      <c r="Z27" s="8"/>
      <c r="AA27" s="8"/>
      <c r="AB27" s="8"/>
      <c r="AC27" s="8"/>
      <c r="AD27" s="8"/>
      <c r="AE27" s="8"/>
    </row>
    <row r="28" spans="1:31" x14ac:dyDescent="0.25">
      <c r="A28" s="8"/>
      <c r="B28" s="9"/>
      <c r="C28" s="9"/>
      <c r="D28" s="9"/>
      <c r="E28" s="9"/>
      <c r="F28" s="9"/>
      <c r="G28" s="9"/>
      <c r="H28" s="9"/>
      <c r="I28" s="9"/>
      <c r="J28" s="9"/>
      <c r="K28" s="9"/>
      <c r="L28" s="9"/>
      <c r="M28" s="9"/>
      <c r="N28" s="8"/>
      <c r="O28" s="8"/>
      <c r="P28" s="8"/>
      <c r="Q28" s="8"/>
      <c r="R28" s="8"/>
      <c r="S28" s="8"/>
      <c r="T28" s="8"/>
      <c r="U28" s="8"/>
      <c r="V28" s="8"/>
      <c r="W28" s="8"/>
      <c r="X28" s="8"/>
      <c r="Y28" s="8"/>
      <c r="Z28" s="8"/>
      <c r="AA28" s="8"/>
      <c r="AB28" s="8"/>
      <c r="AC28" s="8"/>
      <c r="AD28" s="8"/>
      <c r="AE28" s="8"/>
    </row>
    <row r="29" spans="1:31" x14ac:dyDescent="0.25">
      <c r="A29" s="8"/>
      <c r="B29" s="9"/>
      <c r="C29" s="9"/>
      <c r="D29" s="9"/>
      <c r="E29" s="9"/>
      <c r="F29" s="9"/>
      <c r="G29" s="9"/>
      <c r="H29" s="9"/>
      <c r="I29" s="9"/>
      <c r="J29" s="9"/>
      <c r="K29" s="9"/>
      <c r="L29" s="9"/>
      <c r="M29" s="9"/>
      <c r="N29" s="8"/>
      <c r="O29" s="8"/>
      <c r="P29" s="8"/>
      <c r="Q29" s="8"/>
      <c r="R29" s="8"/>
      <c r="S29" s="8"/>
      <c r="T29" s="8"/>
      <c r="U29" s="8"/>
      <c r="V29" s="8"/>
      <c r="W29" s="8"/>
      <c r="X29" s="8"/>
      <c r="Y29" s="8"/>
      <c r="Z29" s="8"/>
      <c r="AA29" s="8"/>
      <c r="AB29" s="8"/>
      <c r="AC29" s="8"/>
      <c r="AD29" s="8"/>
      <c r="AE29" s="8"/>
    </row>
    <row r="30" spans="1:31" x14ac:dyDescent="0.25">
      <c r="A30" s="8"/>
      <c r="B30" s="9"/>
      <c r="C30" s="9"/>
      <c r="D30" s="9"/>
      <c r="E30" s="9"/>
      <c r="F30" s="9"/>
      <c r="G30" s="9"/>
      <c r="H30" s="9"/>
      <c r="I30" s="9"/>
      <c r="J30" s="9"/>
      <c r="K30" s="9"/>
      <c r="L30" s="9"/>
      <c r="M30" s="9"/>
      <c r="N30" s="8"/>
      <c r="O30" s="8"/>
      <c r="P30" s="8"/>
      <c r="Q30" s="8"/>
      <c r="R30" s="8"/>
      <c r="S30" s="8"/>
      <c r="T30" s="8"/>
      <c r="U30" s="8"/>
      <c r="V30" s="8"/>
      <c r="W30" s="8"/>
      <c r="X30" s="8"/>
      <c r="Y30" s="8"/>
      <c r="Z30" s="8"/>
      <c r="AA30" s="8"/>
      <c r="AB30" s="8"/>
      <c r="AC30" s="8"/>
      <c r="AD30" s="8"/>
      <c r="AE30" s="8"/>
    </row>
    <row r="31" spans="1:31" x14ac:dyDescent="0.25">
      <c r="A31" s="8"/>
      <c r="B31" s="9"/>
      <c r="C31" s="9"/>
      <c r="D31" s="9"/>
      <c r="E31" s="9"/>
      <c r="F31" s="9"/>
      <c r="G31" s="9"/>
      <c r="H31" s="9"/>
      <c r="I31" s="9"/>
      <c r="J31" s="9"/>
      <c r="K31" s="9"/>
      <c r="L31" s="9"/>
      <c r="M31" s="9"/>
      <c r="N31" s="8"/>
      <c r="O31" s="8"/>
      <c r="P31" s="8"/>
      <c r="Q31" s="8"/>
      <c r="R31" s="8"/>
      <c r="S31" s="8"/>
      <c r="T31" s="8"/>
      <c r="U31" s="8"/>
      <c r="V31" s="8"/>
      <c r="W31" s="8"/>
      <c r="X31" s="8"/>
      <c r="Y31" s="8"/>
      <c r="Z31" s="8"/>
      <c r="AA31" s="8"/>
      <c r="AB31" s="8"/>
      <c r="AC31" s="8"/>
      <c r="AD31" s="8"/>
      <c r="AE31" s="8"/>
    </row>
    <row r="32" spans="1:31" x14ac:dyDescent="0.25">
      <c r="A32" s="8"/>
      <c r="B32" s="9"/>
      <c r="C32" s="9"/>
      <c r="D32" s="9"/>
      <c r="E32" s="9"/>
      <c r="F32" s="9"/>
      <c r="G32" s="9"/>
      <c r="H32" s="9"/>
      <c r="I32" s="9"/>
      <c r="J32" s="9"/>
      <c r="K32" s="9"/>
      <c r="L32" s="9"/>
      <c r="M32" s="9"/>
      <c r="N32" s="8"/>
      <c r="O32" s="8"/>
      <c r="P32" s="8"/>
      <c r="Q32" s="8"/>
      <c r="R32" s="8"/>
      <c r="S32" s="8"/>
      <c r="T32" s="8"/>
      <c r="U32" s="8"/>
      <c r="V32" s="8"/>
      <c r="W32" s="8"/>
      <c r="X32" s="8"/>
      <c r="Y32" s="8"/>
      <c r="Z32" s="8"/>
      <c r="AA32" s="8"/>
      <c r="AB32" s="8"/>
      <c r="AC32" s="8"/>
      <c r="AD32" s="8"/>
      <c r="AE32" s="8"/>
    </row>
    <row r="33" spans="1:31" x14ac:dyDescent="0.25">
      <c r="A33" s="8"/>
      <c r="B33" s="9"/>
      <c r="C33" s="9"/>
      <c r="D33" s="9"/>
      <c r="E33" s="9"/>
      <c r="F33" s="9"/>
      <c r="G33" s="9"/>
      <c r="H33" s="9"/>
      <c r="I33" s="9"/>
      <c r="J33" s="9"/>
      <c r="K33" s="9"/>
      <c r="L33" s="9"/>
      <c r="M33" s="9"/>
      <c r="N33" s="8"/>
      <c r="O33" s="8"/>
      <c r="P33" s="8"/>
      <c r="Q33" s="8"/>
      <c r="R33" s="8"/>
      <c r="S33" s="8"/>
      <c r="T33" s="8"/>
      <c r="U33" s="8"/>
      <c r="V33" s="8"/>
      <c r="W33" s="8"/>
      <c r="X33" s="8"/>
      <c r="Y33" s="8"/>
      <c r="Z33" s="8"/>
      <c r="AA33" s="8"/>
      <c r="AB33" s="8"/>
      <c r="AC33" s="8"/>
      <c r="AD33" s="8"/>
      <c r="AE33" s="8"/>
    </row>
    <row r="34" spans="1:31" x14ac:dyDescent="0.25">
      <c r="A34" s="8"/>
      <c r="B34" s="9"/>
      <c r="C34" s="9"/>
      <c r="D34" s="9"/>
      <c r="E34" s="9"/>
      <c r="F34" s="9"/>
      <c r="G34" s="9"/>
      <c r="H34" s="9"/>
      <c r="I34" s="9"/>
      <c r="J34" s="9"/>
      <c r="K34" s="9"/>
      <c r="L34" s="9"/>
      <c r="M34" s="9"/>
      <c r="N34" s="8"/>
      <c r="O34" s="8"/>
      <c r="P34" s="8"/>
      <c r="Q34" s="8"/>
      <c r="R34" s="8"/>
      <c r="S34" s="8"/>
      <c r="T34" s="8"/>
      <c r="U34" s="8"/>
      <c r="V34" s="8"/>
      <c r="W34" s="8"/>
      <c r="X34" s="8"/>
      <c r="Y34" s="8"/>
      <c r="Z34" s="8"/>
      <c r="AA34" s="8"/>
      <c r="AB34" s="8"/>
      <c r="AC34" s="8"/>
      <c r="AD34" s="8"/>
      <c r="AE34" s="8"/>
    </row>
    <row r="35" spans="1:31" x14ac:dyDescent="0.25">
      <c r="A35" s="8"/>
      <c r="B35" s="9"/>
      <c r="C35" s="9"/>
      <c r="D35" s="9"/>
      <c r="E35" s="9"/>
      <c r="F35" s="9"/>
      <c r="G35" s="9"/>
      <c r="H35" s="9"/>
      <c r="I35" s="9"/>
      <c r="J35" s="9"/>
      <c r="K35" s="9"/>
      <c r="L35" s="9"/>
      <c r="M35" s="9"/>
      <c r="N35" s="8"/>
      <c r="O35" s="8"/>
      <c r="P35" s="8"/>
      <c r="Q35" s="8"/>
      <c r="R35" s="8"/>
      <c r="S35" s="8"/>
      <c r="T35" s="8"/>
      <c r="U35" s="8"/>
      <c r="V35" s="8"/>
      <c r="W35" s="8"/>
      <c r="X35" s="8"/>
      <c r="Y35" s="8"/>
      <c r="Z35" s="8"/>
      <c r="AA35" s="8"/>
      <c r="AB35" s="8"/>
      <c r="AC35" s="8"/>
      <c r="AD35" s="8"/>
      <c r="AE35" s="8"/>
    </row>
    <row r="36" spans="1:31" x14ac:dyDescent="0.25">
      <c r="A36" s="8"/>
      <c r="B36" s="9"/>
      <c r="C36" s="9"/>
      <c r="D36" s="9"/>
      <c r="E36" s="9"/>
      <c r="F36" s="9"/>
      <c r="G36" s="9"/>
      <c r="H36" s="9"/>
      <c r="I36" s="9"/>
      <c r="J36" s="9"/>
      <c r="K36" s="9"/>
      <c r="L36" s="9"/>
      <c r="M36" s="9"/>
      <c r="N36" s="8"/>
      <c r="O36" s="8"/>
      <c r="P36" s="8"/>
      <c r="Q36" s="8"/>
      <c r="R36" s="8"/>
      <c r="S36" s="8"/>
      <c r="T36" s="8"/>
      <c r="U36" s="8"/>
      <c r="V36" s="8"/>
      <c r="W36" s="8"/>
      <c r="X36" s="8"/>
      <c r="Y36" s="8"/>
      <c r="Z36" s="8"/>
      <c r="AA36" s="8"/>
      <c r="AB36" s="8"/>
      <c r="AC36" s="8"/>
      <c r="AD36" s="8"/>
      <c r="AE36" s="8"/>
    </row>
    <row r="37" spans="1:31" x14ac:dyDescent="0.25">
      <c r="A37" s="8"/>
      <c r="B37" s="9"/>
      <c r="C37" s="9"/>
      <c r="D37" s="9"/>
      <c r="E37" s="9"/>
      <c r="F37" s="9"/>
      <c r="G37" s="9"/>
      <c r="H37" s="9"/>
      <c r="I37" s="9"/>
      <c r="J37" s="9"/>
      <c r="K37" s="9"/>
      <c r="L37" s="9"/>
      <c r="M37" s="9"/>
      <c r="N37" s="8"/>
      <c r="O37" s="8"/>
      <c r="P37" s="8"/>
      <c r="Q37" s="8"/>
      <c r="R37" s="8"/>
      <c r="S37" s="8"/>
      <c r="T37" s="8"/>
      <c r="U37" s="8"/>
      <c r="V37" s="8"/>
      <c r="W37" s="8"/>
      <c r="X37" s="8"/>
      <c r="Y37" s="8"/>
      <c r="Z37" s="8"/>
      <c r="AA37" s="8"/>
      <c r="AB37" s="8"/>
      <c r="AC37" s="8"/>
      <c r="AD37" s="8"/>
      <c r="AE37" s="8"/>
    </row>
    <row r="38" spans="1:31" x14ac:dyDescent="0.25">
      <c r="A38" s="8"/>
      <c r="B38" s="9"/>
      <c r="C38" s="9"/>
      <c r="D38" s="9"/>
      <c r="E38" s="9"/>
      <c r="F38" s="9"/>
      <c r="G38" s="9"/>
      <c r="H38" s="9"/>
      <c r="I38" s="9"/>
      <c r="J38" s="9"/>
      <c r="K38" s="9"/>
      <c r="L38" s="9"/>
      <c r="M38" s="9"/>
      <c r="N38" s="8"/>
      <c r="O38" s="8"/>
      <c r="P38" s="8"/>
      <c r="Q38" s="8"/>
      <c r="R38" s="8"/>
      <c r="S38" s="8"/>
      <c r="T38" s="8"/>
      <c r="U38" s="8"/>
      <c r="V38" s="8"/>
      <c r="W38" s="8"/>
      <c r="X38" s="8"/>
      <c r="Y38" s="8"/>
      <c r="Z38" s="8"/>
      <c r="AA38" s="8"/>
      <c r="AB38" s="8"/>
      <c r="AC38" s="8"/>
      <c r="AD38" s="8"/>
      <c r="AE38" s="8"/>
    </row>
    <row r="39" spans="1:31" x14ac:dyDescent="0.25">
      <c r="A39" s="8"/>
      <c r="B39" s="9"/>
      <c r="C39" s="9"/>
      <c r="D39" s="9"/>
      <c r="E39" s="9"/>
      <c r="F39" s="9"/>
      <c r="G39" s="9"/>
      <c r="H39" s="9"/>
      <c r="I39" s="9"/>
      <c r="J39" s="9"/>
      <c r="K39" s="9"/>
      <c r="L39" s="9"/>
      <c r="M39" s="9"/>
      <c r="N39" s="8"/>
      <c r="O39" s="8"/>
      <c r="P39" s="8"/>
      <c r="Q39" s="8"/>
      <c r="R39" s="8"/>
      <c r="S39" s="8"/>
      <c r="T39" s="8"/>
      <c r="U39" s="8"/>
      <c r="V39" s="8"/>
      <c r="W39" s="8"/>
      <c r="X39" s="8"/>
      <c r="Y39" s="8"/>
      <c r="Z39" s="8"/>
      <c r="AA39" s="8"/>
      <c r="AB39" s="8"/>
      <c r="AC39" s="8"/>
      <c r="AD39" s="8"/>
      <c r="AE39" s="8"/>
    </row>
    <row r="40" spans="1:31" x14ac:dyDescent="0.25">
      <c r="A40" s="8"/>
      <c r="B40" s="9"/>
      <c r="C40" s="9"/>
      <c r="D40" s="9"/>
      <c r="E40" s="9"/>
      <c r="F40" s="9"/>
      <c r="G40" s="9"/>
      <c r="H40" s="9"/>
      <c r="I40" s="9"/>
      <c r="J40" s="9"/>
      <c r="K40" s="9"/>
      <c r="L40" s="9"/>
      <c r="M40" s="9"/>
      <c r="N40" s="8"/>
      <c r="O40" s="8"/>
      <c r="P40" s="8"/>
      <c r="Q40" s="8"/>
      <c r="R40" s="8"/>
      <c r="S40" s="8"/>
      <c r="T40" s="8"/>
      <c r="U40" s="8"/>
      <c r="V40" s="8"/>
      <c r="W40" s="8"/>
      <c r="X40" s="8"/>
      <c r="Y40" s="8"/>
      <c r="Z40" s="8"/>
      <c r="AA40" s="8"/>
      <c r="AB40" s="8"/>
      <c r="AC40" s="8"/>
      <c r="AD40" s="8"/>
      <c r="AE40" s="8"/>
    </row>
    <row r="41" spans="1:31" x14ac:dyDescent="0.25">
      <c r="A41" s="8"/>
      <c r="B41" s="9"/>
      <c r="C41" s="9"/>
      <c r="D41" s="9"/>
      <c r="E41" s="9"/>
      <c r="F41" s="9"/>
      <c r="G41" s="9"/>
      <c r="H41" s="9"/>
      <c r="I41" s="9"/>
      <c r="J41" s="9"/>
      <c r="K41" s="9"/>
      <c r="L41" s="9"/>
      <c r="M41" s="9"/>
      <c r="N41" s="8"/>
      <c r="O41" s="8"/>
      <c r="P41" s="8"/>
      <c r="Q41" s="8"/>
      <c r="R41" s="8"/>
      <c r="S41" s="8"/>
      <c r="T41" s="8"/>
      <c r="U41" s="8"/>
      <c r="V41" s="8"/>
      <c r="W41" s="8"/>
      <c r="X41" s="8"/>
      <c r="Y41" s="8"/>
      <c r="Z41" s="8"/>
      <c r="AA41" s="8"/>
      <c r="AB41" s="8"/>
      <c r="AC41" s="8"/>
      <c r="AD41" s="8"/>
      <c r="AE41" s="8"/>
    </row>
    <row r="42" spans="1:31" x14ac:dyDescent="0.25">
      <c r="A42" s="8"/>
      <c r="B42" s="9"/>
      <c r="C42" s="9"/>
      <c r="D42" s="9"/>
      <c r="E42" s="9"/>
      <c r="F42" s="9"/>
      <c r="G42" s="9"/>
      <c r="H42" s="9"/>
      <c r="I42" s="9"/>
      <c r="J42" s="9"/>
      <c r="K42" s="9"/>
      <c r="L42" s="9"/>
      <c r="M42" s="9"/>
      <c r="N42" s="8"/>
      <c r="O42" s="8"/>
      <c r="P42" s="8"/>
      <c r="Q42" s="8"/>
      <c r="R42" s="8"/>
      <c r="S42" s="8"/>
      <c r="T42" s="8"/>
      <c r="U42" s="8"/>
      <c r="V42" s="8"/>
      <c r="W42" s="8"/>
      <c r="X42" s="8"/>
      <c r="Y42" s="8"/>
      <c r="Z42" s="8"/>
      <c r="AA42" s="8"/>
      <c r="AB42" s="8"/>
      <c r="AC42" s="8"/>
      <c r="AD42" s="8"/>
      <c r="AE42" s="8"/>
    </row>
    <row r="43" spans="1:31" x14ac:dyDescent="0.25">
      <c r="A43" s="8"/>
      <c r="B43" s="9"/>
      <c r="C43" s="9"/>
      <c r="D43" s="9"/>
      <c r="E43" s="9"/>
      <c r="F43" s="9"/>
      <c r="G43" s="9"/>
      <c r="H43" s="9"/>
      <c r="I43" s="9"/>
      <c r="J43" s="9"/>
      <c r="K43" s="9"/>
      <c r="L43" s="9"/>
      <c r="M43" s="9"/>
      <c r="N43" s="8"/>
      <c r="O43" s="8"/>
      <c r="P43" s="8"/>
      <c r="Q43" s="8"/>
      <c r="R43" s="8"/>
      <c r="S43" s="8"/>
      <c r="T43" s="8"/>
      <c r="U43" s="8"/>
      <c r="V43" s="8"/>
      <c r="W43" s="8"/>
      <c r="X43" s="8"/>
      <c r="Y43" s="8"/>
      <c r="Z43" s="8"/>
      <c r="AA43" s="8"/>
      <c r="AB43" s="8"/>
      <c r="AC43" s="8"/>
      <c r="AD43" s="8"/>
      <c r="AE43" s="8"/>
    </row>
    <row r="44" spans="1:31" x14ac:dyDescent="0.25">
      <c r="A44" s="8"/>
      <c r="B44" s="9"/>
      <c r="C44" s="9"/>
      <c r="D44" s="9"/>
      <c r="E44" s="9"/>
      <c r="F44" s="9"/>
      <c r="G44" s="9"/>
      <c r="H44" s="9"/>
      <c r="I44" s="9"/>
      <c r="J44" s="9"/>
      <c r="K44" s="9"/>
      <c r="L44" s="9"/>
      <c r="M44" s="9"/>
      <c r="N44" s="8"/>
      <c r="O44" s="8"/>
      <c r="P44" s="8"/>
      <c r="Q44" s="8"/>
      <c r="R44" s="8"/>
      <c r="S44" s="8"/>
      <c r="T44" s="8"/>
      <c r="U44" s="8"/>
      <c r="V44" s="8"/>
      <c r="W44" s="8"/>
      <c r="X44" s="8"/>
      <c r="Y44" s="8"/>
      <c r="Z44" s="8"/>
      <c r="AA44" s="8"/>
      <c r="AB44" s="8"/>
      <c r="AC44" s="8"/>
      <c r="AD44" s="8"/>
      <c r="AE44" s="8"/>
    </row>
    <row r="45" spans="1:31" x14ac:dyDescent="0.25">
      <c r="A45" s="8"/>
      <c r="B45" s="31" t="s">
        <v>164</v>
      </c>
      <c r="C45" s="31"/>
      <c r="D45" s="31"/>
      <c r="E45" s="31"/>
      <c r="F45" s="31"/>
      <c r="G45" s="31"/>
      <c r="H45" s="31"/>
      <c r="I45" s="31"/>
      <c r="J45" s="31"/>
      <c r="K45" s="31"/>
      <c r="L45" s="31"/>
      <c r="M45" s="31"/>
      <c r="N45" s="8"/>
      <c r="O45" s="8"/>
      <c r="P45" s="8"/>
      <c r="Q45" s="8"/>
      <c r="R45" s="8"/>
      <c r="S45" s="8"/>
      <c r="T45" s="8"/>
      <c r="U45" s="8"/>
      <c r="V45" s="8"/>
      <c r="W45" s="8"/>
      <c r="X45" s="8"/>
      <c r="Y45" s="8"/>
      <c r="Z45" s="8"/>
      <c r="AA45" s="8"/>
      <c r="AB45" s="8"/>
      <c r="AC45" s="8"/>
      <c r="AD45" s="8"/>
      <c r="AE45" s="8"/>
    </row>
    <row r="46" spans="1:31" x14ac:dyDescent="0.25">
      <c r="A46" s="8"/>
      <c r="B46" s="33" t="s">
        <v>165</v>
      </c>
      <c r="C46" s="33"/>
      <c r="D46" s="33"/>
      <c r="E46" s="33"/>
      <c r="F46" s="33"/>
      <c r="G46" s="33"/>
      <c r="H46" s="33"/>
      <c r="I46" s="33"/>
      <c r="J46" s="33"/>
      <c r="K46" s="33"/>
      <c r="L46" s="33"/>
      <c r="M46" s="33"/>
      <c r="N46" s="8"/>
      <c r="O46" s="8"/>
      <c r="P46" s="8"/>
      <c r="Q46" s="8"/>
      <c r="R46" s="8"/>
      <c r="S46" s="8"/>
      <c r="T46" s="8"/>
      <c r="U46" s="8"/>
      <c r="V46" s="8"/>
      <c r="W46" s="8"/>
      <c r="X46" s="8"/>
      <c r="Y46" s="8"/>
      <c r="Z46" s="8"/>
      <c r="AA46" s="8"/>
      <c r="AB46" s="8"/>
      <c r="AC46" s="8"/>
      <c r="AD46" s="8"/>
      <c r="AE46" s="8"/>
    </row>
    <row r="47" spans="1:31" x14ac:dyDescent="0.25">
      <c r="A47" s="8"/>
      <c r="B47" s="33"/>
      <c r="C47" s="33"/>
      <c r="D47" s="33"/>
      <c r="E47" s="33"/>
      <c r="F47" s="33"/>
      <c r="G47" s="33"/>
      <c r="H47" s="33"/>
      <c r="I47" s="33"/>
      <c r="J47" s="33"/>
      <c r="K47" s="33"/>
      <c r="L47" s="33"/>
      <c r="M47" s="33"/>
      <c r="N47" s="8"/>
      <c r="O47" s="8"/>
      <c r="P47" s="8"/>
      <c r="Q47" s="8"/>
      <c r="R47" s="8"/>
      <c r="S47" s="8"/>
      <c r="T47" s="8"/>
      <c r="U47" s="8"/>
      <c r="V47" s="8"/>
      <c r="W47" s="8"/>
      <c r="X47" s="8"/>
      <c r="Y47" s="8"/>
      <c r="Z47" s="8"/>
      <c r="AA47" s="8"/>
      <c r="AB47" s="8"/>
      <c r="AC47" s="8"/>
      <c r="AD47" s="8"/>
      <c r="AE47" s="8"/>
    </row>
    <row r="48" spans="1:31" x14ac:dyDescent="0.25">
      <c r="A48" s="8"/>
      <c r="B48" s="9"/>
      <c r="C48" s="9"/>
      <c r="D48" s="9"/>
      <c r="E48" s="9"/>
      <c r="F48" s="9"/>
      <c r="G48" s="9"/>
      <c r="H48" s="9"/>
      <c r="I48" s="9"/>
      <c r="J48" s="9"/>
      <c r="K48" s="9"/>
      <c r="L48" s="9"/>
      <c r="M48" s="9"/>
      <c r="N48" s="8"/>
      <c r="O48" s="8"/>
      <c r="P48" s="8"/>
      <c r="Q48" s="8"/>
      <c r="R48" s="8"/>
      <c r="S48" s="8"/>
      <c r="T48" s="8"/>
      <c r="U48" s="8"/>
      <c r="V48" s="8"/>
      <c r="W48" s="8"/>
      <c r="X48" s="8"/>
      <c r="Y48" s="8"/>
      <c r="Z48" s="8"/>
      <c r="AA48" s="8"/>
      <c r="AB48" s="8"/>
      <c r="AC48" s="8"/>
      <c r="AD48" s="8"/>
      <c r="AE48" s="8"/>
    </row>
    <row r="49" spans="1:31" x14ac:dyDescent="0.25">
      <c r="A49" s="8"/>
      <c r="B49" s="9"/>
      <c r="C49" s="9"/>
      <c r="D49" s="9"/>
      <c r="E49" s="9"/>
      <c r="F49" s="9"/>
      <c r="G49" s="9"/>
      <c r="H49" s="9"/>
      <c r="I49" s="9"/>
      <c r="J49" s="9"/>
      <c r="K49" s="9"/>
      <c r="L49" s="9"/>
      <c r="M49" s="9"/>
      <c r="N49" s="8"/>
      <c r="O49" s="8"/>
      <c r="P49" s="8"/>
      <c r="Q49" s="8"/>
      <c r="R49" s="8"/>
      <c r="S49" s="8"/>
      <c r="T49" s="8"/>
      <c r="U49" s="8"/>
      <c r="V49" s="8"/>
      <c r="W49" s="8"/>
      <c r="X49" s="8"/>
      <c r="Y49" s="8"/>
      <c r="Z49" s="8"/>
      <c r="AA49" s="8"/>
      <c r="AB49" s="8"/>
      <c r="AC49" s="8"/>
      <c r="AD49" s="8"/>
      <c r="AE49" s="8"/>
    </row>
    <row r="50" spans="1:31" x14ac:dyDescent="0.25">
      <c r="A50" s="8"/>
      <c r="B50" s="9"/>
      <c r="C50" s="9"/>
      <c r="D50" s="9"/>
      <c r="E50" s="9"/>
      <c r="F50" s="9"/>
      <c r="G50" s="9"/>
      <c r="H50" s="9"/>
      <c r="I50" s="9"/>
      <c r="J50" s="9"/>
      <c r="K50" s="9"/>
      <c r="L50" s="9"/>
      <c r="M50" s="9"/>
      <c r="N50" s="8"/>
      <c r="O50" s="8"/>
      <c r="P50" s="8"/>
      <c r="Q50" s="8"/>
      <c r="R50" s="8"/>
      <c r="S50" s="8"/>
      <c r="T50" s="8"/>
      <c r="U50" s="8"/>
      <c r="V50" s="8"/>
      <c r="W50" s="8"/>
      <c r="X50" s="8"/>
      <c r="Y50" s="8"/>
      <c r="Z50" s="8"/>
      <c r="AA50" s="8"/>
      <c r="AB50" s="8"/>
      <c r="AC50" s="8"/>
      <c r="AD50" s="8"/>
      <c r="AE50" s="8"/>
    </row>
    <row r="51" spans="1:31" x14ac:dyDescent="0.25">
      <c r="A51" s="8"/>
      <c r="B51" s="9"/>
      <c r="C51" s="9"/>
      <c r="D51" s="9"/>
      <c r="E51" s="9"/>
      <c r="F51" s="9"/>
      <c r="G51" s="9"/>
      <c r="H51" s="9"/>
      <c r="I51" s="9"/>
      <c r="J51" s="9"/>
      <c r="K51" s="9"/>
      <c r="L51" s="9"/>
      <c r="M51" s="9"/>
      <c r="N51" s="8"/>
      <c r="O51" s="8"/>
      <c r="P51" s="8"/>
      <c r="Q51" s="8"/>
      <c r="R51" s="8"/>
      <c r="S51" s="8"/>
      <c r="T51" s="8"/>
      <c r="U51" s="8"/>
      <c r="V51" s="8"/>
      <c r="W51" s="8"/>
      <c r="X51" s="8"/>
      <c r="Y51" s="8"/>
      <c r="Z51" s="8"/>
      <c r="AA51" s="8"/>
      <c r="AB51" s="8"/>
      <c r="AC51" s="8"/>
      <c r="AD51" s="8"/>
      <c r="AE51" s="8"/>
    </row>
    <row r="52" spans="1:31" x14ac:dyDescent="0.25">
      <c r="A52" s="8"/>
      <c r="B52" s="9"/>
      <c r="C52" s="9"/>
      <c r="D52" s="9"/>
      <c r="E52" s="9"/>
      <c r="F52" s="9"/>
      <c r="G52" s="9"/>
      <c r="H52" s="9"/>
      <c r="I52" s="9"/>
      <c r="J52" s="9"/>
      <c r="K52" s="9"/>
      <c r="L52" s="9"/>
      <c r="M52" s="9"/>
      <c r="N52" s="8"/>
      <c r="O52" s="8"/>
      <c r="P52" s="8"/>
      <c r="Q52" s="8"/>
      <c r="R52" s="8"/>
      <c r="S52" s="8"/>
      <c r="T52" s="8"/>
      <c r="U52" s="8"/>
      <c r="V52" s="8"/>
      <c r="W52" s="8"/>
      <c r="X52" s="8"/>
      <c r="Y52" s="8"/>
      <c r="Z52" s="8"/>
      <c r="AA52" s="8"/>
      <c r="AB52" s="8"/>
      <c r="AC52" s="8"/>
      <c r="AD52" s="8"/>
      <c r="AE52" s="8"/>
    </row>
    <row r="53" spans="1:31" x14ac:dyDescent="0.25">
      <c r="A53" s="8"/>
      <c r="B53" s="9"/>
      <c r="C53" s="9"/>
      <c r="D53" s="9"/>
      <c r="E53" s="9"/>
      <c r="F53" s="9"/>
      <c r="G53" s="9"/>
      <c r="H53" s="9"/>
      <c r="I53" s="9"/>
      <c r="J53" s="9"/>
      <c r="K53" s="9"/>
      <c r="L53" s="9"/>
      <c r="M53" s="9"/>
      <c r="N53" s="8"/>
      <c r="O53" s="8"/>
      <c r="P53" s="8"/>
      <c r="Q53" s="8"/>
      <c r="R53" s="8"/>
      <c r="S53" s="8"/>
      <c r="T53" s="8"/>
      <c r="U53" s="8"/>
      <c r="V53" s="8"/>
      <c r="W53" s="8"/>
      <c r="X53" s="8"/>
      <c r="Y53" s="8"/>
      <c r="Z53" s="8"/>
      <c r="AA53" s="8"/>
      <c r="AB53" s="8"/>
      <c r="AC53" s="8"/>
      <c r="AD53" s="8"/>
      <c r="AE53" s="8"/>
    </row>
    <row r="54" spans="1:31" x14ac:dyDescent="0.25">
      <c r="A54" s="8"/>
      <c r="B54" s="9"/>
      <c r="C54" s="9"/>
      <c r="D54" s="9"/>
      <c r="E54" s="9"/>
      <c r="F54" s="9"/>
      <c r="G54" s="9"/>
      <c r="H54" s="9"/>
      <c r="I54" s="9"/>
      <c r="J54" s="9"/>
      <c r="K54" s="9"/>
      <c r="L54" s="9"/>
      <c r="M54" s="9"/>
      <c r="N54" s="8"/>
      <c r="O54" s="8"/>
      <c r="P54" s="8"/>
      <c r="Q54" s="8"/>
      <c r="R54" s="8"/>
      <c r="S54" s="8"/>
      <c r="T54" s="8"/>
      <c r="U54" s="8"/>
      <c r="V54" s="8"/>
      <c r="W54" s="8"/>
      <c r="X54" s="8"/>
      <c r="Y54" s="8"/>
      <c r="Z54" s="8"/>
      <c r="AA54" s="8"/>
      <c r="AB54" s="8"/>
      <c r="AC54" s="8"/>
      <c r="AD54" s="8"/>
      <c r="AE54" s="8"/>
    </row>
    <row r="55" spans="1:31" x14ac:dyDescent="0.25">
      <c r="A55" s="8"/>
      <c r="B55" s="9"/>
      <c r="C55" s="9"/>
      <c r="D55" s="9"/>
      <c r="E55" s="9"/>
      <c r="F55" s="9"/>
      <c r="G55" s="9"/>
      <c r="H55" s="9"/>
      <c r="I55" s="9"/>
      <c r="J55" s="9"/>
      <c r="K55" s="9"/>
      <c r="L55" s="9"/>
      <c r="M55" s="9"/>
      <c r="N55" s="8"/>
      <c r="O55" s="8"/>
      <c r="P55" s="8"/>
      <c r="Q55" s="8"/>
      <c r="R55" s="8"/>
      <c r="S55" s="8"/>
      <c r="T55" s="8"/>
      <c r="U55" s="8"/>
      <c r="V55" s="8"/>
      <c r="W55" s="8"/>
      <c r="X55" s="8"/>
      <c r="Y55" s="8"/>
      <c r="Z55" s="8"/>
      <c r="AA55" s="8"/>
      <c r="AB55" s="8"/>
      <c r="AC55" s="8"/>
      <c r="AD55" s="8"/>
      <c r="AE55" s="8"/>
    </row>
    <row r="56" spans="1:31" x14ac:dyDescent="0.25">
      <c r="A56" s="8"/>
      <c r="B56" s="9"/>
      <c r="C56" s="9"/>
      <c r="D56" s="9"/>
      <c r="E56" s="9"/>
      <c r="F56" s="9"/>
      <c r="G56" s="9"/>
      <c r="H56" s="9"/>
      <c r="I56" s="9"/>
      <c r="J56" s="9"/>
      <c r="K56" s="9"/>
      <c r="L56" s="9"/>
      <c r="M56" s="9"/>
      <c r="N56" s="8"/>
      <c r="O56" s="8"/>
      <c r="P56" s="8"/>
      <c r="Q56" s="8"/>
      <c r="R56" s="8"/>
      <c r="S56" s="8"/>
      <c r="T56" s="8"/>
      <c r="U56" s="8"/>
      <c r="V56" s="8"/>
      <c r="W56" s="8"/>
      <c r="X56" s="8"/>
      <c r="Y56" s="8"/>
      <c r="Z56" s="8"/>
      <c r="AA56" s="8"/>
      <c r="AB56" s="8"/>
      <c r="AC56" s="8"/>
      <c r="AD56" s="8"/>
      <c r="AE56" s="8"/>
    </row>
    <row r="57" spans="1:31" x14ac:dyDescent="0.25">
      <c r="A57" s="8"/>
      <c r="B57" s="9"/>
      <c r="C57" s="9"/>
      <c r="D57" s="9"/>
      <c r="E57" s="9"/>
      <c r="F57" s="9"/>
      <c r="G57" s="9"/>
      <c r="H57" s="9"/>
      <c r="I57" s="9"/>
      <c r="J57" s="9"/>
      <c r="K57" s="9"/>
      <c r="L57" s="9"/>
      <c r="M57" s="9"/>
      <c r="N57" s="8"/>
      <c r="O57" s="8"/>
      <c r="P57" s="8"/>
      <c r="Q57" s="8"/>
      <c r="R57" s="8"/>
      <c r="S57" s="8"/>
      <c r="T57" s="8"/>
      <c r="U57" s="8"/>
      <c r="V57" s="8"/>
      <c r="W57" s="8"/>
      <c r="X57" s="8"/>
      <c r="Y57" s="8"/>
      <c r="Z57" s="8"/>
      <c r="AA57" s="8"/>
      <c r="AB57" s="8"/>
      <c r="AC57" s="8"/>
      <c r="AD57" s="8"/>
      <c r="AE57" s="8"/>
    </row>
    <row r="58" spans="1:31" x14ac:dyDescent="0.25">
      <c r="A58" s="8"/>
      <c r="B58" s="9"/>
      <c r="C58" s="9"/>
      <c r="D58" s="9"/>
      <c r="E58" s="9"/>
      <c r="F58" s="9"/>
      <c r="G58" s="9"/>
      <c r="H58" s="9"/>
      <c r="I58" s="9"/>
      <c r="J58" s="9"/>
      <c r="K58" s="9"/>
      <c r="L58" s="9"/>
      <c r="M58" s="9"/>
      <c r="N58" s="8"/>
      <c r="O58" s="8"/>
      <c r="P58" s="8"/>
      <c r="Q58" s="8"/>
      <c r="R58" s="8"/>
      <c r="S58" s="8"/>
      <c r="T58" s="8"/>
      <c r="U58" s="8"/>
      <c r="V58" s="8"/>
      <c r="W58" s="8"/>
      <c r="X58" s="8"/>
      <c r="Y58" s="8"/>
      <c r="Z58" s="8"/>
      <c r="AA58" s="8"/>
      <c r="AB58" s="8"/>
      <c r="AC58" s="8"/>
      <c r="AD58" s="8"/>
      <c r="AE58" s="8"/>
    </row>
    <row r="59" spans="1:31" x14ac:dyDescent="0.25">
      <c r="A59" s="8"/>
      <c r="B59" s="9"/>
      <c r="C59" s="9"/>
      <c r="D59" s="9"/>
      <c r="E59" s="9"/>
      <c r="F59" s="9"/>
      <c r="G59" s="9"/>
      <c r="H59" s="9"/>
      <c r="I59" s="9"/>
      <c r="J59" s="9"/>
      <c r="K59" s="9"/>
      <c r="L59" s="9"/>
      <c r="M59" s="9"/>
      <c r="N59" s="8"/>
      <c r="O59" s="8"/>
      <c r="P59" s="8"/>
      <c r="Q59" s="8"/>
      <c r="R59" s="8"/>
      <c r="S59" s="8"/>
      <c r="T59" s="8"/>
      <c r="U59" s="8"/>
      <c r="V59" s="8"/>
      <c r="W59" s="8"/>
      <c r="X59" s="8"/>
      <c r="Y59" s="8"/>
      <c r="Z59" s="8"/>
      <c r="AA59" s="8"/>
      <c r="AB59" s="8"/>
      <c r="AC59" s="8"/>
      <c r="AD59" s="8"/>
      <c r="AE59" s="8"/>
    </row>
    <row r="60" spans="1:31" x14ac:dyDescent="0.25">
      <c r="A60" s="8"/>
      <c r="B60" s="9"/>
      <c r="C60" s="9"/>
      <c r="D60" s="9"/>
      <c r="E60" s="9"/>
      <c r="F60" s="9"/>
      <c r="G60" s="9"/>
      <c r="H60" s="9"/>
      <c r="I60" s="9"/>
      <c r="J60" s="9"/>
      <c r="K60" s="9"/>
      <c r="L60" s="9"/>
      <c r="M60" s="9"/>
      <c r="N60" s="8"/>
      <c r="O60" s="8"/>
      <c r="P60" s="8"/>
      <c r="Q60" s="8"/>
      <c r="R60" s="8"/>
      <c r="S60" s="8"/>
      <c r="T60" s="8"/>
      <c r="U60" s="8"/>
      <c r="V60" s="8"/>
      <c r="W60" s="8"/>
      <c r="X60" s="8"/>
      <c r="Y60" s="8"/>
      <c r="Z60" s="8"/>
      <c r="AA60" s="8"/>
      <c r="AB60" s="8"/>
      <c r="AC60" s="8"/>
      <c r="AD60" s="8"/>
      <c r="AE60" s="8"/>
    </row>
    <row r="61" spans="1:31" x14ac:dyDescent="0.25">
      <c r="A61" s="8"/>
      <c r="B61" s="9"/>
      <c r="C61" s="9"/>
      <c r="D61" s="9"/>
      <c r="E61" s="9"/>
      <c r="F61" s="9"/>
      <c r="G61" s="9"/>
      <c r="H61" s="9"/>
      <c r="I61" s="9"/>
      <c r="J61" s="9"/>
      <c r="K61" s="9"/>
      <c r="L61" s="9"/>
      <c r="M61" s="9"/>
      <c r="N61" s="8"/>
      <c r="O61" s="8"/>
      <c r="P61" s="8"/>
      <c r="Q61" s="8"/>
      <c r="R61" s="8"/>
      <c r="S61" s="8"/>
      <c r="T61" s="8"/>
      <c r="U61" s="8"/>
      <c r="V61" s="8"/>
      <c r="W61" s="8"/>
      <c r="X61" s="8"/>
      <c r="Y61" s="8"/>
      <c r="Z61" s="8"/>
      <c r="AA61" s="8"/>
      <c r="AB61" s="8"/>
      <c r="AC61" s="8"/>
      <c r="AD61" s="8"/>
      <c r="AE61" s="8"/>
    </row>
    <row r="62" spans="1:31" x14ac:dyDescent="0.25">
      <c r="A62" s="8"/>
      <c r="B62" s="9"/>
      <c r="C62" s="9"/>
      <c r="D62" s="9"/>
      <c r="E62" s="9"/>
      <c r="F62" s="9"/>
      <c r="G62" s="9"/>
      <c r="H62" s="9"/>
      <c r="I62" s="9"/>
      <c r="J62" s="9"/>
      <c r="K62" s="9"/>
      <c r="L62" s="9"/>
      <c r="M62" s="9"/>
      <c r="N62" s="8"/>
      <c r="O62" s="8"/>
      <c r="P62" s="8"/>
      <c r="Q62" s="8"/>
      <c r="R62" s="8"/>
      <c r="S62" s="8"/>
      <c r="T62" s="8"/>
      <c r="U62" s="8"/>
      <c r="V62" s="8"/>
      <c r="W62" s="8"/>
      <c r="X62" s="8"/>
      <c r="Y62" s="8"/>
      <c r="Z62" s="8"/>
      <c r="AA62" s="8"/>
      <c r="AB62" s="8"/>
      <c r="AC62" s="8"/>
      <c r="AD62" s="8"/>
      <c r="AE62" s="8"/>
    </row>
    <row r="63" spans="1:31" x14ac:dyDescent="0.25">
      <c r="A63" s="8"/>
      <c r="B63" s="9"/>
      <c r="C63" s="9"/>
      <c r="D63" s="9"/>
      <c r="E63" s="9"/>
      <c r="F63" s="9"/>
      <c r="G63" s="9"/>
      <c r="H63" s="9"/>
      <c r="I63" s="9"/>
      <c r="J63" s="9"/>
      <c r="K63" s="9"/>
      <c r="L63" s="9"/>
      <c r="M63" s="9"/>
      <c r="N63" s="8"/>
      <c r="O63" s="8"/>
      <c r="P63" s="8"/>
      <c r="Q63" s="8"/>
      <c r="R63" s="8"/>
      <c r="S63" s="8"/>
      <c r="T63" s="8"/>
      <c r="U63" s="8"/>
      <c r="V63" s="8"/>
      <c r="W63" s="8"/>
      <c r="X63" s="8"/>
      <c r="Y63" s="8"/>
      <c r="Z63" s="8"/>
      <c r="AA63" s="8"/>
      <c r="AB63" s="8"/>
      <c r="AC63" s="8"/>
      <c r="AD63" s="8"/>
      <c r="AE63" s="8"/>
    </row>
    <row r="64" spans="1:31" x14ac:dyDescent="0.25">
      <c r="A64" s="8"/>
      <c r="B64" s="9"/>
      <c r="C64" s="9"/>
      <c r="D64" s="9"/>
      <c r="E64" s="9"/>
      <c r="F64" s="9"/>
      <c r="G64" s="9"/>
      <c r="H64" s="9"/>
      <c r="I64" s="9"/>
      <c r="J64" s="9"/>
      <c r="K64" s="9"/>
      <c r="L64" s="9"/>
      <c r="M64" s="9"/>
      <c r="N64" s="8"/>
      <c r="O64" s="8"/>
      <c r="P64" s="8"/>
      <c r="Q64" s="8"/>
      <c r="R64" s="8"/>
      <c r="S64" s="8"/>
      <c r="T64" s="8"/>
      <c r="U64" s="8"/>
      <c r="V64" s="8"/>
      <c r="W64" s="8"/>
      <c r="X64" s="8"/>
      <c r="Y64" s="8"/>
      <c r="Z64" s="8"/>
      <c r="AA64" s="8"/>
      <c r="AB64" s="8"/>
      <c r="AC64" s="8"/>
      <c r="AD64" s="8"/>
      <c r="AE64" s="8"/>
    </row>
    <row r="65" spans="1:31" x14ac:dyDescent="0.25">
      <c r="A65" s="8"/>
      <c r="B65" s="9"/>
      <c r="C65" s="9"/>
      <c r="D65" s="9"/>
      <c r="E65" s="9"/>
      <c r="F65" s="9"/>
      <c r="G65" s="9"/>
      <c r="H65" s="9"/>
      <c r="I65" s="9"/>
      <c r="J65" s="9"/>
      <c r="K65" s="9"/>
      <c r="L65" s="9"/>
      <c r="M65" s="9"/>
      <c r="N65" s="8"/>
      <c r="O65" s="8"/>
      <c r="P65" s="8"/>
      <c r="Q65" s="8"/>
      <c r="R65" s="8"/>
      <c r="S65" s="8"/>
      <c r="T65" s="8"/>
      <c r="U65" s="8"/>
      <c r="V65" s="8"/>
      <c r="W65" s="8"/>
      <c r="X65" s="8"/>
      <c r="Y65" s="8"/>
      <c r="Z65" s="8"/>
      <c r="AA65" s="8"/>
      <c r="AB65" s="8"/>
      <c r="AC65" s="8"/>
      <c r="AD65" s="8"/>
      <c r="AE65" s="8"/>
    </row>
    <row r="66" spans="1:31" x14ac:dyDescent="0.25">
      <c r="A66" s="8"/>
      <c r="B66" s="9"/>
      <c r="C66" s="9"/>
      <c r="D66" s="9"/>
      <c r="E66" s="9"/>
      <c r="F66" s="9"/>
      <c r="G66" s="9"/>
      <c r="H66" s="9"/>
      <c r="I66" s="9"/>
      <c r="J66" s="9"/>
      <c r="K66" s="9"/>
      <c r="L66" s="9"/>
      <c r="M66" s="9"/>
      <c r="N66" s="8"/>
      <c r="O66" s="8"/>
      <c r="P66" s="8"/>
      <c r="Q66" s="8"/>
      <c r="R66" s="8"/>
      <c r="S66" s="8"/>
      <c r="T66" s="8"/>
      <c r="U66" s="8"/>
      <c r="V66" s="8"/>
      <c r="W66" s="8"/>
      <c r="X66" s="8"/>
      <c r="Y66" s="8"/>
      <c r="Z66" s="8"/>
      <c r="AA66" s="8"/>
      <c r="AB66" s="8"/>
      <c r="AC66" s="8"/>
      <c r="AD66" s="8"/>
      <c r="AE66" s="8"/>
    </row>
    <row r="67" spans="1:31" x14ac:dyDescent="0.25">
      <c r="A67" s="8"/>
      <c r="B67" s="9"/>
      <c r="C67" s="9"/>
      <c r="D67" s="9"/>
      <c r="E67" s="9"/>
      <c r="F67" s="9"/>
      <c r="G67" s="9"/>
      <c r="H67" s="9"/>
      <c r="I67" s="9"/>
      <c r="J67" s="9"/>
      <c r="K67" s="9"/>
      <c r="L67" s="9"/>
      <c r="M67" s="9"/>
      <c r="N67" s="8"/>
      <c r="O67" s="8"/>
      <c r="P67" s="8"/>
      <c r="Q67" s="8"/>
      <c r="R67" s="8"/>
      <c r="S67" s="8"/>
      <c r="T67" s="8"/>
      <c r="U67" s="8"/>
      <c r="V67" s="8"/>
      <c r="W67" s="8"/>
      <c r="X67" s="8"/>
      <c r="Y67" s="8"/>
      <c r="Z67" s="8"/>
      <c r="AA67" s="8"/>
      <c r="AB67" s="8"/>
      <c r="AC67" s="8"/>
      <c r="AD67" s="8"/>
      <c r="AE67" s="8"/>
    </row>
    <row r="68" spans="1:31" x14ac:dyDescent="0.25">
      <c r="A68" s="8"/>
      <c r="B68" s="31" t="s">
        <v>166</v>
      </c>
      <c r="C68" s="31"/>
      <c r="D68" s="31"/>
      <c r="E68" s="31"/>
      <c r="F68" s="31"/>
      <c r="G68" s="31"/>
      <c r="H68" s="31"/>
      <c r="I68" s="31"/>
      <c r="J68" s="31"/>
      <c r="K68" s="31"/>
      <c r="L68" s="31"/>
      <c r="M68" s="31"/>
      <c r="N68" s="8"/>
      <c r="O68" s="8"/>
      <c r="P68" s="8"/>
      <c r="Q68" s="8"/>
      <c r="R68" s="8"/>
      <c r="S68" s="8"/>
      <c r="T68" s="8"/>
      <c r="U68" s="8"/>
      <c r="V68" s="8"/>
      <c r="W68" s="8"/>
      <c r="X68" s="8"/>
      <c r="Y68" s="8"/>
      <c r="Z68" s="8"/>
      <c r="AA68" s="8"/>
      <c r="AB68" s="8"/>
      <c r="AC68" s="8"/>
      <c r="AD68" s="8"/>
      <c r="AE68" s="8"/>
    </row>
    <row r="69" spans="1:31" x14ac:dyDescent="0.25">
      <c r="A69" s="8"/>
      <c r="B69" s="34" t="s">
        <v>167</v>
      </c>
      <c r="C69" s="34"/>
      <c r="D69" s="34"/>
      <c r="E69" s="34"/>
      <c r="F69" s="34"/>
      <c r="G69" s="34"/>
      <c r="H69" s="34"/>
      <c r="I69" s="34"/>
      <c r="J69" s="34"/>
      <c r="K69" s="34"/>
      <c r="L69" s="34"/>
      <c r="M69" s="34"/>
      <c r="N69" s="8"/>
      <c r="O69" s="8"/>
      <c r="P69" s="8"/>
      <c r="Q69" s="8"/>
      <c r="R69" s="8"/>
      <c r="S69" s="8"/>
      <c r="T69" s="8"/>
      <c r="U69" s="8"/>
      <c r="V69" s="8"/>
      <c r="W69" s="8"/>
      <c r="X69" s="8"/>
      <c r="Y69" s="8"/>
      <c r="Z69" s="8"/>
      <c r="AA69" s="8"/>
      <c r="AB69" s="8"/>
      <c r="AC69" s="8"/>
      <c r="AD69" s="8"/>
      <c r="AE69" s="8"/>
    </row>
    <row r="70" spans="1:31" x14ac:dyDescent="0.2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row>
    <row r="71" spans="1:31" x14ac:dyDescent="0.25">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row>
    <row r="72" spans="1:31" x14ac:dyDescent="0.25">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row>
    <row r="73" spans="1:31" x14ac:dyDescent="0.25">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row>
    <row r="74" spans="1:31" x14ac:dyDescent="0.25">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row>
    <row r="75" spans="1:31" x14ac:dyDescent="0.2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row>
    <row r="76" spans="1:31" x14ac:dyDescent="0.25">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row>
    <row r="77" spans="1:31" x14ac:dyDescent="0.25">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row>
    <row r="78" spans="1:31" x14ac:dyDescent="0.25">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row>
    <row r="79" spans="1:31" x14ac:dyDescent="0.25">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row>
    <row r="80" spans="1:31" x14ac:dyDescent="0.25">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row>
    <row r="81" spans="1:31" x14ac:dyDescent="0.25">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row>
    <row r="82" spans="1:31" x14ac:dyDescent="0.25">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row>
    <row r="83" spans="1:31" x14ac:dyDescent="0.25">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row>
    <row r="84" spans="1:31" x14ac:dyDescent="0.25">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row>
    <row r="85" spans="1:31" x14ac:dyDescent="0.25">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row>
    <row r="86" spans="1:31" x14ac:dyDescent="0.25">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row>
    <row r="87" spans="1:31" x14ac:dyDescent="0.25">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row>
    <row r="88" spans="1:31" x14ac:dyDescent="0.25">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row>
  </sheetData>
  <mergeCells count="19">
    <mergeCell ref="B1:M1"/>
    <mergeCell ref="B2:M2"/>
    <mergeCell ref="B4:E4"/>
    <mergeCell ref="B7:D7"/>
    <mergeCell ref="B8:D10"/>
    <mergeCell ref="E7:G7"/>
    <mergeCell ref="E8:G10"/>
    <mergeCell ref="H7:J7"/>
    <mergeCell ref="H8:J10"/>
    <mergeCell ref="K7:M7"/>
    <mergeCell ref="B46:M47"/>
    <mergeCell ref="B68:M68"/>
    <mergeCell ref="B69:M69"/>
    <mergeCell ref="K8:M10"/>
    <mergeCell ref="B12:M12"/>
    <mergeCell ref="B13:M15"/>
    <mergeCell ref="B17:G17"/>
    <mergeCell ref="H17:M17"/>
    <mergeCell ref="B45:M45"/>
  </mergeCells>
  <conditionalFormatting sqref="C19:C22">
    <cfRule type="expression" dxfId="10" priority="3">
      <formula>C19&gt;D19</formula>
    </cfRule>
  </conditionalFormatting>
  <conditionalFormatting sqref="H8:J10">
    <cfRule type="cellIs" dxfId="9" priority="1" operator="lessThan">
      <formula>0.9</formula>
    </cfRule>
    <cfRule type="cellIs" dxfId="8" priority="2" operator="greaterThanOrEqual">
      <formula>0.98</formula>
    </cfRule>
  </conditionalFormatting>
  <pageMargins left="0.7" right="0.7" top="0.75" bottom="0.75" header="0.3" footer="0.3"/>
  <drawing r:id="rId1"/>
  <extLst>
    <ext xmlns:x15="http://schemas.microsoft.com/office/spreadsheetml/2010/11/main" uri="{3A4CF648-6AED-40f4-86FF-DC5316D8AED3}">
      <x14:slicerList xmlns:x14="http://schemas.microsoft.com/office/spreadsheetml/2009/9/main">
        <x14:slicer r:id="rId2"/>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684A8-06FE-4101-95B8-7E78DB898A42}">
  <sheetPr>
    <tabColor theme="0"/>
  </sheetPr>
  <dimension ref="A1:W70"/>
  <sheetViews>
    <sheetView workbookViewId="0">
      <selection activeCell="J10" sqref="J10"/>
    </sheetView>
  </sheetViews>
  <sheetFormatPr defaultRowHeight="15" x14ac:dyDescent="0.25"/>
  <cols>
    <col min="2" max="2" width="14.28515625" customWidth="1"/>
    <col min="3" max="3" width="16.140625" customWidth="1"/>
    <col min="4" max="4" width="13.28515625" customWidth="1"/>
    <col min="5" max="5" width="16.140625" customWidth="1"/>
    <col min="6" max="6" width="14.28515625" customWidth="1"/>
    <col min="7" max="8" width="16.140625" customWidth="1"/>
    <col min="9" max="9" width="28.5703125" customWidth="1"/>
    <col min="10" max="10" width="14.28515625" customWidth="1"/>
    <col min="11" max="11" width="16.140625" customWidth="1"/>
    <col min="12" max="12" width="12.42578125" customWidth="1"/>
    <col min="13" max="13" width="24.7109375" customWidth="1"/>
    <col min="14" max="14" width="16.140625" customWidth="1"/>
    <col min="15" max="15" width="30.42578125" customWidth="1"/>
  </cols>
  <sheetData>
    <row r="1" spans="1:23" ht="24" x14ac:dyDescent="0.4">
      <c r="A1" s="8"/>
      <c r="B1" s="36" t="s">
        <v>134</v>
      </c>
      <c r="C1" s="36"/>
      <c r="D1" s="36"/>
      <c r="E1" s="36"/>
      <c r="F1" s="36"/>
      <c r="G1" s="36"/>
      <c r="H1" s="36"/>
      <c r="I1" s="36"/>
      <c r="J1" s="36"/>
      <c r="K1" s="36"/>
      <c r="L1" s="36"/>
      <c r="M1" s="36"/>
      <c r="N1" s="36"/>
      <c r="O1" s="36"/>
      <c r="P1" s="8"/>
      <c r="Q1" s="8"/>
      <c r="R1" s="8"/>
      <c r="S1" s="8"/>
      <c r="T1" s="8"/>
      <c r="U1" s="8"/>
      <c r="V1" s="8"/>
      <c r="W1" s="8"/>
    </row>
    <row r="2" spans="1:23" x14ac:dyDescent="0.25">
      <c r="A2" s="8"/>
      <c r="B2" s="37" t="s">
        <v>135</v>
      </c>
      <c r="C2" s="37"/>
      <c r="D2" s="37"/>
      <c r="E2" s="37"/>
      <c r="F2" s="37"/>
      <c r="G2" s="37"/>
      <c r="H2" s="37"/>
      <c r="I2" s="37"/>
      <c r="J2" s="37"/>
      <c r="K2" s="37"/>
      <c r="L2" s="37"/>
      <c r="M2" s="37"/>
      <c r="N2" s="37"/>
      <c r="O2" s="37"/>
      <c r="P2" s="8"/>
      <c r="Q2" s="8"/>
      <c r="R2" s="8"/>
      <c r="S2" s="8"/>
      <c r="T2" s="8"/>
      <c r="U2" s="8"/>
      <c r="V2" s="8"/>
      <c r="W2" s="8"/>
    </row>
    <row r="3" spans="1:23" x14ac:dyDescent="0.25">
      <c r="A3" s="8"/>
      <c r="B3" s="9"/>
      <c r="C3" s="9"/>
      <c r="D3" s="9"/>
      <c r="E3" s="9"/>
      <c r="F3" s="9"/>
      <c r="G3" s="9"/>
      <c r="H3" s="9"/>
      <c r="I3" s="9"/>
      <c r="J3" s="9"/>
      <c r="K3" s="9"/>
      <c r="L3" s="9"/>
      <c r="M3" s="9"/>
      <c r="N3" s="9"/>
      <c r="O3" s="9"/>
      <c r="P3" s="8"/>
      <c r="Q3" s="8"/>
      <c r="R3" s="8"/>
      <c r="S3" s="8"/>
      <c r="T3" s="8"/>
      <c r="U3" s="8"/>
      <c r="V3" s="8"/>
      <c r="W3" s="8"/>
    </row>
    <row r="4" spans="1:23" x14ac:dyDescent="0.25">
      <c r="A4" s="8"/>
      <c r="B4" s="6" t="s">
        <v>24</v>
      </c>
      <c r="C4" s="6" t="s">
        <v>25</v>
      </c>
      <c r="D4" s="6" t="s">
        <v>26</v>
      </c>
      <c r="E4" s="6" t="s">
        <v>27</v>
      </c>
      <c r="F4" s="6" t="s">
        <v>28</v>
      </c>
      <c r="G4" s="6" t="s">
        <v>29</v>
      </c>
      <c r="H4" s="6" t="s">
        <v>30</v>
      </c>
      <c r="I4" s="6" t="s">
        <v>31</v>
      </c>
      <c r="J4" s="6" t="s">
        <v>72</v>
      </c>
      <c r="K4" s="6" t="s">
        <v>74</v>
      </c>
      <c r="L4" s="6" t="s">
        <v>77</v>
      </c>
      <c r="M4" s="6" t="s">
        <v>96</v>
      </c>
      <c r="N4" s="6" t="s">
        <v>136</v>
      </c>
      <c r="O4" s="6" t="s">
        <v>137</v>
      </c>
      <c r="P4" s="8"/>
      <c r="Q4" s="8"/>
      <c r="R4" s="8"/>
      <c r="S4" s="8"/>
      <c r="T4" s="8"/>
      <c r="U4" s="8"/>
      <c r="V4" s="8"/>
      <c r="W4" s="8"/>
    </row>
    <row r="5" spans="1:23" x14ac:dyDescent="0.25">
      <c r="A5" s="8"/>
      <c r="B5" s="1" t="str">
        <f>INDEX(tblQueries[QueryID],1)</f>
        <v>Q-0001</v>
      </c>
      <c r="C5" s="2">
        <f>INDEX(tblQueries[ReceivedDate],1)</f>
        <v>46204</v>
      </c>
      <c r="D5" s="1" t="str">
        <f>INDEX(tblQueries[Channel],1)</f>
        <v>Email</v>
      </c>
      <c r="E5" s="1" t="str">
        <f>INDEX(tblQueries[Category],1)</f>
        <v>Billing</v>
      </c>
      <c r="F5" s="1" t="str">
        <f>INDEX(tblQueries[Priority],1)</f>
        <v>High</v>
      </c>
      <c r="G5" s="1" t="str">
        <f>INDEX(tblQueries[AssignedTo],1)</f>
        <v>Alice J</v>
      </c>
      <c r="H5" s="1" t="str">
        <f>INDEX(tblQueries[CreatedBy],1)</f>
        <v>Client A</v>
      </c>
      <c r="I5" s="1" t="str">
        <f>INDEX(tblQueries[Description],1)</f>
        <v>Invoice discrepancy</v>
      </c>
      <c r="J5" s="1" t="str">
        <f>INDEX(tblStatus[Status],MATCH(B5,tblStatus[QueryID],0))</f>
        <v>Closed</v>
      </c>
      <c r="K5" s="2">
        <f>INDEX(tblStatus[ResolvedDate],MATCH(B5,tblStatus[QueryID],0))</f>
        <v>46205</v>
      </c>
      <c r="L5" s="1">
        <f ca="1">INDEX(tblStatus[SLAFlag],MATCH(B5,tblStatus[QueryID],0))</f>
        <v>0</v>
      </c>
      <c r="M5" s="1" t="str">
        <f>INDEX(tblCategories[RootCause],MATCH(E5,tblCategories[Category],0))</f>
        <v>Third party billing</v>
      </c>
      <c r="N5" s="1"/>
      <c r="O5" s="1"/>
      <c r="P5" s="8"/>
      <c r="Q5" s="8"/>
      <c r="R5" s="8"/>
      <c r="S5" s="8"/>
      <c r="T5" s="8"/>
      <c r="U5" s="8"/>
      <c r="V5" s="8"/>
      <c r="W5" s="8"/>
    </row>
    <row r="6" spans="1:23" x14ac:dyDescent="0.25">
      <c r="A6" s="8"/>
      <c r="B6" s="1" t="str">
        <f>INDEX(tblQueries[QueryID],2)</f>
        <v>Q-0002</v>
      </c>
      <c r="C6" s="2">
        <f>INDEX(tblQueries[ReceivedDate],2)</f>
        <v>46204</v>
      </c>
      <c r="D6" s="1" t="str">
        <f>INDEX(tblQueries[Channel],2)</f>
        <v>Portal</v>
      </c>
      <c r="E6" s="1" t="str">
        <f>INDEX(tblQueries[Category],2)</f>
        <v>Account</v>
      </c>
      <c r="F6" s="1" t="str">
        <f>INDEX(tblQueries[Priority],2)</f>
        <v>Medium</v>
      </c>
      <c r="G6" s="1" t="str">
        <f>INDEX(tblQueries[AssignedTo],2)</f>
        <v>Bob K</v>
      </c>
      <c r="H6" s="1" t="str">
        <f>INDEX(tblQueries[CreatedBy],2)</f>
        <v>Client B</v>
      </c>
      <c r="I6" s="1" t="str">
        <f>INDEX(tblQueries[Description],2)</f>
        <v>Update contact details</v>
      </c>
      <c r="J6" s="1" t="str">
        <f>INDEX(tblStatus[Status],MATCH(B6,tblStatus[QueryID],0))</f>
        <v>Open</v>
      </c>
      <c r="K6" s="2">
        <f>INDEX(tblStatus[ResolvedDate],MATCH(B6,tblStatus[QueryID],0))</f>
        <v>0</v>
      </c>
      <c r="L6" s="1">
        <f ca="1">INDEX(tblStatus[SLAFlag],MATCH(B6,tblStatus[QueryID],0))</f>
        <v>1</v>
      </c>
      <c r="M6" s="1" t="str">
        <f>INDEX(tblCategories[RootCause],MATCH(E6,tblCategories[Category],0))</f>
        <v>Data update</v>
      </c>
      <c r="N6" s="1"/>
      <c r="O6" s="1"/>
      <c r="P6" s="8"/>
      <c r="Q6" s="8"/>
      <c r="R6" s="8"/>
      <c r="S6" s="8"/>
      <c r="T6" s="8"/>
      <c r="U6" s="8"/>
      <c r="V6" s="8"/>
      <c r="W6" s="8"/>
    </row>
    <row r="7" spans="1:23" x14ac:dyDescent="0.25">
      <c r="A7" s="8"/>
      <c r="B7" s="1" t="str">
        <f>INDEX(tblQueries[QueryID],3)</f>
        <v>Q-0003</v>
      </c>
      <c r="C7" s="2">
        <f>INDEX(tblQueries[ReceivedDate],3)</f>
        <v>46205</v>
      </c>
      <c r="D7" s="1" t="str">
        <f>INDEX(tblQueries[Channel],3)</f>
        <v>Phone</v>
      </c>
      <c r="E7" s="1" t="str">
        <f>INDEX(tblQueries[Category],3)</f>
        <v>Billing</v>
      </c>
      <c r="F7" s="1" t="str">
        <f>INDEX(tblQueries[Priority],3)</f>
        <v>Critical</v>
      </c>
      <c r="G7" s="1" t="str">
        <f>INDEX(tblQueries[AssignedTo],3)</f>
        <v>Claire M</v>
      </c>
      <c r="H7" s="1" t="str">
        <f>INDEX(tblQueries[CreatedBy],3)</f>
        <v>Client C</v>
      </c>
      <c r="I7" s="1" t="str">
        <f>INDEX(tblQueries[Description],3)</f>
        <v>Duplicate charge</v>
      </c>
      <c r="J7" s="1" t="str">
        <f>INDEX(tblStatus[Status],MATCH(B7,tblStatus[QueryID],0))</f>
        <v>Closed</v>
      </c>
      <c r="K7" s="2">
        <f>INDEX(tblStatus[ResolvedDate],MATCH(B7,tblStatus[QueryID],0))</f>
        <v>46205</v>
      </c>
      <c r="L7" s="1">
        <f ca="1">INDEX(tblStatus[SLAFlag],MATCH(B7,tblStatus[QueryID],0))</f>
        <v>0</v>
      </c>
      <c r="M7" s="1" t="str">
        <f>INDEX(tblCategories[RootCause],MATCH(E7,tblCategories[Category],0))</f>
        <v>Third party billing</v>
      </c>
      <c r="N7" s="1"/>
      <c r="O7" s="1"/>
      <c r="P7" s="8"/>
      <c r="Q7" s="8"/>
      <c r="R7" s="8"/>
      <c r="S7" s="8"/>
      <c r="T7" s="8"/>
      <c r="U7" s="8"/>
      <c r="V7" s="8"/>
      <c r="W7" s="8"/>
    </row>
    <row r="8" spans="1:23" x14ac:dyDescent="0.25">
      <c r="A8" s="8"/>
      <c r="B8" s="1" t="str">
        <f>INDEX(tblQueries[QueryID],4)</f>
        <v>Q-0004</v>
      </c>
      <c r="C8" s="2">
        <f>INDEX(tblQueries[ReceivedDate],4)</f>
        <v>46206</v>
      </c>
      <c r="D8" s="1" t="str">
        <f>INDEX(tblQueries[Channel],4)</f>
        <v>Email</v>
      </c>
      <c r="E8" s="1" t="str">
        <f>INDEX(tblQueries[Category],4)</f>
        <v>Technical</v>
      </c>
      <c r="F8" s="1" t="str">
        <f>INDEX(tblQueries[Priority],4)</f>
        <v>Low</v>
      </c>
      <c r="G8" s="1" t="str">
        <f>INDEX(tblQueries[AssignedTo],4)</f>
        <v>Dan S</v>
      </c>
      <c r="H8" s="1" t="str">
        <f>INDEX(tblQueries[CreatedBy],4)</f>
        <v>Client D</v>
      </c>
      <c r="I8" s="1" t="str">
        <f>INDEX(tblQueries[Description],4)</f>
        <v>Login issue</v>
      </c>
      <c r="J8" s="1" t="str">
        <f>INDEX(tblStatus[Status],MATCH(B8,tblStatus[QueryID],0))</f>
        <v>Closed</v>
      </c>
      <c r="K8" s="2">
        <f>INDEX(tblStatus[ResolvedDate],MATCH(B8,tblStatus[QueryID],0))</f>
        <v>46207</v>
      </c>
      <c r="L8" s="1">
        <f ca="1">INDEX(tblStatus[SLAFlag],MATCH(B8,tblStatus[QueryID],0))</f>
        <v>0</v>
      </c>
      <c r="M8" s="1" t="str">
        <f>INDEX(tblCategories[RootCause],MATCH(E8,tblCategories[Category],0))</f>
        <v>System issue</v>
      </c>
      <c r="N8" s="1"/>
      <c r="O8" s="1"/>
      <c r="P8" s="8"/>
      <c r="Q8" s="8"/>
      <c r="R8" s="8"/>
      <c r="S8" s="8"/>
      <c r="T8" s="8"/>
      <c r="U8" s="8"/>
      <c r="V8" s="8"/>
      <c r="W8" s="8"/>
    </row>
    <row r="9" spans="1:23" x14ac:dyDescent="0.25">
      <c r="A9" s="8"/>
      <c r="B9" s="1" t="str">
        <f>INDEX(tblQueries[QueryID],5)</f>
        <v>Q-0005</v>
      </c>
      <c r="C9" s="2">
        <f>INDEX(tblQueries[ReceivedDate],5)</f>
        <v>46207</v>
      </c>
      <c r="D9" s="1" t="str">
        <f>INDEX(tblQueries[Channel],5)</f>
        <v>Portal</v>
      </c>
      <c r="E9" s="1" t="str">
        <f>INDEX(tblQueries[Category],5)</f>
        <v>Billing</v>
      </c>
      <c r="F9" s="1" t="str">
        <f>INDEX(tblQueries[Priority],5)</f>
        <v>High</v>
      </c>
      <c r="G9" s="1" t="str">
        <f>INDEX(tblQueries[AssignedTo],5)</f>
        <v>Alice J</v>
      </c>
      <c r="H9" s="1" t="str">
        <f>INDEX(tblQueries[CreatedBy],5)</f>
        <v>Client E</v>
      </c>
      <c r="I9" s="1" t="str">
        <f>INDEX(tblQueries[Description],5)</f>
        <v>Refund request</v>
      </c>
      <c r="J9" s="1" t="str">
        <f>INDEX(tblStatus[Status],MATCH(B9,tblStatus[QueryID],0))</f>
        <v>Open</v>
      </c>
      <c r="K9" s="2">
        <f>INDEX(tblStatus[ResolvedDate],MATCH(B9,tblStatus[QueryID],0))</f>
        <v>0</v>
      </c>
      <c r="L9" s="1">
        <f ca="1">INDEX(tblStatus[SLAFlag],MATCH(B9,tblStatus[QueryID],0))</f>
        <v>1</v>
      </c>
      <c r="M9" s="1" t="str">
        <f>INDEX(tblCategories[RootCause],MATCH(E9,tblCategories[Category],0))</f>
        <v>Third party billing</v>
      </c>
      <c r="N9" s="1"/>
      <c r="O9" s="1"/>
      <c r="P9" s="8"/>
      <c r="Q9" s="8"/>
      <c r="R9" s="8"/>
      <c r="S9" s="8"/>
      <c r="T9" s="8"/>
      <c r="U9" s="8"/>
      <c r="V9" s="8"/>
      <c r="W9" s="8"/>
    </row>
    <row r="10" spans="1:23" x14ac:dyDescent="0.25">
      <c r="A10" s="8"/>
      <c r="B10" s="1" t="str">
        <f>INDEX(tblQueries[QueryID],6)</f>
        <v>Q-0006</v>
      </c>
      <c r="C10" s="2">
        <f>INDEX(tblQueries[ReceivedDate],6)</f>
        <v>46208</v>
      </c>
      <c r="D10" s="1" t="str">
        <f>INDEX(tblQueries[Channel],6)</f>
        <v>Phone</v>
      </c>
      <c r="E10" s="1" t="str">
        <f>INDEX(tblQueries[Category],6)</f>
        <v>Account</v>
      </c>
      <c r="F10" s="1" t="str">
        <f>INDEX(tblQueries[Priority],6)</f>
        <v>Medium</v>
      </c>
      <c r="G10" s="1" t="str">
        <f>INDEX(tblQueries[AssignedTo],6)</f>
        <v>Bob K</v>
      </c>
      <c r="H10" s="1" t="str">
        <f>INDEX(tblQueries[CreatedBy],6)</f>
        <v>Client F</v>
      </c>
      <c r="I10" s="1" t="str">
        <f>INDEX(tblQueries[Description],6)</f>
        <v>KYC update</v>
      </c>
      <c r="J10" s="1" t="str">
        <f>INDEX(tblStatus[Status],MATCH(B10,tblStatus[QueryID],0))</f>
        <v>Closed</v>
      </c>
      <c r="K10" s="2">
        <f>INDEX(tblStatus[ResolvedDate],MATCH(B10,tblStatus[QueryID],0))</f>
        <v>46209</v>
      </c>
      <c r="L10" s="1">
        <f ca="1">INDEX(tblStatus[SLAFlag],MATCH(B10,tblStatus[QueryID],0))</f>
        <v>0</v>
      </c>
      <c r="M10" s="1" t="str">
        <f>INDEX(tblCategories[RootCause],MATCH(E10,tblCategories[Category],0))</f>
        <v>Data update</v>
      </c>
      <c r="N10" s="1"/>
      <c r="O10" s="1"/>
      <c r="P10" s="8"/>
      <c r="Q10" s="8"/>
      <c r="R10" s="8"/>
      <c r="S10" s="8"/>
      <c r="T10" s="8"/>
      <c r="U10" s="8"/>
      <c r="V10" s="8"/>
      <c r="W10" s="8"/>
    </row>
    <row r="11" spans="1:23" x14ac:dyDescent="0.25">
      <c r="A11" s="8"/>
      <c r="B11" s="1" t="str">
        <f>INDEX(tblQueries[QueryID],7)</f>
        <v>Q-0007</v>
      </c>
      <c r="C11" s="2">
        <f>INDEX(tblQueries[ReceivedDate],7)</f>
        <v>46209</v>
      </c>
      <c r="D11" s="1" t="str">
        <f>INDEX(tblQueries[Channel],7)</f>
        <v>Email</v>
      </c>
      <c r="E11" s="1" t="str">
        <f>INDEX(tblQueries[Category],7)</f>
        <v>Technical</v>
      </c>
      <c r="F11" s="1" t="str">
        <f>INDEX(tblQueries[Priority],7)</f>
        <v>Medium</v>
      </c>
      <c r="G11" s="1" t="str">
        <f>INDEX(tblQueries[AssignedTo],7)</f>
        <v>Claire M</v>
      </c>
      <c r="H11" s="1" t="str">
        <f>INDEX(tblQueries[CreatedBy],7)</f>
        <v>Client G</v>
      </c>
      <c r="I11" s="1" t="str">
        <f>INDEX(tblQueries[Description],7)</f>
        <v>Error message</v>
      </c>
      <c r="J11" s="1" t="str">
        <f>INDEX(tblStatus[Status],MATCH(B11,tblStatus[QueryID],0))</f>
        <v>Open</v>
      </c>
      <c r="K11" s="2">
        <f>INDEX(tblStatus[ResolvedDate],MATCH(B11,tblStatus[QueryID],0))</f>
        <v>0</v>
      </c>
      <c r="L11" s="1">
        <f ca="1">INDEX(tblStatus[SLAFlag],MATCH(B11,tblStatus[QueryID],0))</f>
        <v>1</v>
      </c>
      <c r="M11" s="1" t="str">
        <f>INDEX(tblCategories[RootCause],MATCH(E11,tblCategories[Category],0))</f>
        <v>System issue</v>
      </c>
      <c r="N11" s="1"/>
      <c r="O11" s="1"/>
      <c r="P11" s="8"/>
      <c r="Q11" s="8"/>
      <c r="R11" s="8"/>
      <c r="S11" s="8"/>
      <c r="T11" s="8"/>
      <c r="U11" s="8"/>
      <c r="V11" s="8"/>
      <c r="W11" s="8"/>
    </row>
    <row r="12" spans="1:23" x14ac:dyDescent="0.25">
      <c r="A12" s="8"/>
      <c r="B12" s="1" t="str">
        <f>INDEX(tblQueries[QueryID],8)</f>
        <v>Q-0008</v>
      </c>
      <c r="C12" s="2">
        <f>INDEX(tblQueries[ReceivedDate],8)</f>
        <v>46210</v>
      </c>
      <c r="D12" s="1" t="str">
        <f>INDEX(tblQueries[Channel],8)</f>
        <v>Portal</v>
      </c>
      <c r="E12" s="1" t="str">
        <f>INDEX(tblQueries[Category],8)</f>
        <v>Billing</v>
      </c>
      <c r="F12" s="1" t="str">
        <f>INDEX(tblQueries[Priority],8)</f>
        <v>High</v>
      </c>
      <c r="G12" s="1" t="str">
        <f>INDEX(tblQueries[AssignedTo],8)</f>
        <v>Dan S</v>
      </c>
      <c r="H12" s="1" t="str">
        <f>INDEX(tblQueries[CreatedBy],8)</f>
        <v>Client H</v>
      </c>
      <c r="I12" s="1" t="str">
        <f>INDEX(tblQueries[Description],8)</f>
        <v>Chargeback inquiry</v>
      </c>
      <c r="J12" s="1" t="str">
        <f>INDEX(tblStatus[Status],MATCH(B12,tblStatus[QueryID],0))</f>
        <v>Closed</v>
      </c>
      <c r="K12" s="2">
        <f>INDEX(tblStatus[ResolvedDate],MATCH(B12,tblStatus[QueryID],0))</f>
        <v>46211</v>
      </c>
      <c r="L12" s="1">
        <f ca="1">INDEX(tblStatus[SLAFlag],MATCH(B12,tblStatus[QueryID],0))</f>
        <v>0</v>
      </c>
      <c r="M12" s="1" t="str">
        <f>INDEX(tblCategories[RootCause],MATCH(E12,tblCategories[Category],0))</f>
        <v>Third party billing</v>
      </c>
      <c r="N12" s="1"/>
      <c r="O12" s="1"/>
      <c r="P12" s="8"/>
      <c r="Q12" s="8"/>
      <c r="R12" s="8"/>
      <c r="S12" s="8"/>
      <c r="T12" s="8"/>
      <c r="U12" s="8"/>
      <c r="V12" s="8"/>
      <c r="W12" s="8"/>
    </row>
    <row r="13" spans="1:23" x14ac:dyDescent="0.25">
      <c r="A13" s="8"/>
      <c r="B13" s="8"/>
      <c r="C13" s="8"/>
      <c r="D13" s="8"/>
      <c r="E13" s="8"/>
      <c r="F13" s="8"/>
      <c r="G13" s="8"/>
      <c r="H13" s="8"/>
      <c r="I13" s="8"/>
      <c r="J13" s="8"/>
      <c r="K13" s="8"/>
      <c r="L13" s="8"/>
      <c r="M13" s="8"/>
      <c r="N13" s="8"/>
      <c r="O13" s="8"/>
      <c r="P13" s="8"/>
      <c r="Q13" s="8"/>
      <c r="R13" s="8"/>
      <c r="S13" s="8"/>
      <c r="T13" s="8"/>
      <c r="U13" s="8"/>
      <c r="V13" s="8"/>
      <c r="W13" s="8"/>
    </row>
    <row r="14" spans="1:23" x14ac:dyDescent="0.25">
      <c r="A14" s="8"/>
      <c r="B14" s="8"/>
      <c r="C14" s="8"/>
      <c r="D14" s="8"/>
      <c r="E14" s="8"/>
      <c r="F14" s="8"/>
      <c r="G14" s="8"/>
      <c r="H14" s="8"/>
      <c r="I14" s="8"/>
      <c r="J14" s="8"/>
      <c r="K14" s="8"/>
      <c r="L14" s="8"/>
      <c r="M14" s="8"/>
      <c r="N14" s="8"/>
      <c r="O14" s="8"/>
      <c r="P14" s="8"/>
      <c r="Q14" s="8"/>
      <c r="R14" s="8"/>
      <c r="S14" s="8"/>
      <c r="T14" s="8"/>
      <c r="U14" s="8"/>
      <c r="V14" s="8"/>
      <c r="W14" s="8"/>
    </row>
    <row r="15" spans="1:23" x14ac:dyDescent="0.25">
      <c r="A15" s="8"/>
      <c r="B15" s="8"/>
      <c r="C15" s="8"/>
      <c r="D15" s="8"/>
      <c r="E15" s="8"/>
      <c r="F15" s="8"/>
      <c r="G15" s="8"/>
      <c r="H15" s="8"/>
      <c r="I15" s="8"/>
      <c r="J15" s="8"/>
      <c r="K15" s="8"/>
      <c r="L15" s="8"/>
      <c r="M15" s="8"/>
      <c r="N15" s="8"/>
      <c r="O15" s="8"/>
      <c r="P15" s="8"/>
      <c r="Q15" s="8"/>
      <c r="R15" s="8"/>
      <c r="S15" s="8"/>
      <c r="T15" s="8"/>
      <c r="U15" s="8"/>
      <c r="V15" s="8"/>
      <c r="W15" s="8"/>
    </row>
    <row r="16" spans="1:23" x14ac:dyDescent="0.25">
      <c r="A16" s="8"/>
      <c r="B16" s="8"/>
      <c r="C16" s="8"/>
      <c r="D16" s="8"/>
      <c r="E16" s="8"/>
      <c r="F16" s="8"/>
      <c r="G16" s="8"/>
      <c r="H16" s="8"/>
      <c r="I16" s="8"/>
      <c r="J16" s="8"/>
      <c r="K16" s="8"/>
      <c r="L16" s="8"/>
      <c r="M16" s="8"/>
      <c r="N16" s="8"/>
      <c r="O16" s="8"/>
      <c r="P16" s="8"/>
      <c r="Q16" s="8"/>
      <c r="R16" s="8"/>
      <c r="S16" s="8"/>
      <c r="T16" s="8"/>
      <c r="U16" s="8"/>
      <c r="V16" s="8"/>
      <c r="W16" s="8"/>
    </row>
    <row r="17" spans="1:23" x14ac:dyDescent="0.25">
      <c r="A17" s="8"/>
      <c r="B17" s="8"/>
      <c r="C17" s="8"/>
      <c r="D17" s="8"/>
      <c r="E17" s="8"/>
      <c r="F17" s="8"/>
      <c r="G17" s="8"/>
      <c r="H17" s="8"/>
      <c r="I17" s="8"/>
      <c r="J17" s="8"/>
      <c r="K17" s="8"/>
      <c r="L17" s="8"/>
      <c r="M17" s="8"/>
      <c r="N17" s="8"/>
      <c r="O17" s="8"/>
      <c r="P17" s="8"/>
      <c r="Q17" s="8"/>
      <c r="R17" s="8"/>
      <c r="S17" s="8"/>
      <c r="T17" s="8"/>
      <c r="U17" s="8"/>
      <c r="V17" s="8"/>
      <c r="W17" s="8"/>
    </row>
    <row r="18" spans="1:23" x14ac:dyDescent="0.25">
      <c r="A18" s="8"/>
      <c r="B18" s="8"/>
      <c r="C18" s="8"/>
      <c r="D18" s="8"/>
      <c r="E18" s="8"/>
      <c r="F18" s="8"/>
      <c r="G18" s="8"/>
      <c r="H18" s="8"/>
      <c r="I18" s="8"/>
      <c r="J18" s="8"/>
      <c r="K18" s="8"/>
      <c r="L18" s="8"/>
      <c r="M18" s="8"/>
      <c r="N18" s="8"/>
      <c r="O18" s="8"/>
      <c r="P18" s="8"/>
      <c r="Q18" s="8"/>
      <c r="R18" s="8"/>
      <c r="S18" s="8"/>
      <c r="T18" s="8"/>
      <c r="U18" s="8"/>
      <c r="V18" s="8"/>
      <c r="W18" s="8"/>
    </row>
    <row r="19" spans="1:23" x14ac:dyDescent="0.25">
      <c r="A19" s="8"/>
      <c r="B19" s="8"/>
      <c r="C19" s="8"/>
      <c r="D19" s="8"/>
      <c r="E19" s="8"/>
      <c r="F19" s="8"/>
      <c r="G19" s="8"/>
      <c r="H19" s="8"/>
      <c r="I19" s="8"/>
      <c r="J19" s="8"/>
      <c r="K19" s="8"/>
      <c r="L19" s="8"/>
      <c r="M19" s="8"/>
      <c r="N19" s="8"/>
      <c r="O19" s="8"/>
      <c r="P19" s="8"/>
      <c r="Q19" s="8"/>
      <c r="R19" s="8"/>
      <c r="S19" s="8"/>
      <c r="T19" s="8"/>
      <c r="U19" s="8"/>
      <c r="V19" s="8"/>
      <c r="W19" s="8"/>
    </row>
    <row r="20" spans="1:23" x14ac:dyDescent="0.25">
      <c r="A20" s="8"/>
      <c r="B20" s="8"/>
      <c r="C20" s="8"/>
      <c r="D20" s="8"/>
      <c r="E20" s="8"/>
      <c r="F20" s="8"/>
      <c r="G20" s="8"/>
      <c r="H20" s="8"/>
      <c r="I20" s="8"/>
      <c r="J20" s="8"/>
      <c r="K20" s="8"/>
      <c r="L20" s="8"/>
      <c r="M20" s="8"/>
      <c r="N20" s="8"/>
      <c r="O20" s="8"/>
      <c r="P20" s="8"/>
      <c r="Q20" s="8"/>
      <c r="R20" s="8"/>
      <c r="S20" s="8"/>
      <c r="T20" s="8"/>
      <c r="U20" s="8"/>
      <c r="V20" s="8"/>
      <c r="W20" s="8"/>
    </row>
    <row r="21" spans="1:23" x14ac:dyDescent="0.25">
      <c r="A21" s="8"/>
      <c r="B21" s="8"/>
      <c r="C21" s="8"/>
      <c r="D21" s="8"/>
      <c r="E21" s="8"/>
      <c r="F21" s="8"/>
      <c r="G21" s="8"/>
      <c r="H21" s="8"/>
      <c r="I21" s="8"/>
      <c r="J21" s="8"/>
      <c r="K21" s="8"/>
      <c r="L21" s="8"/>
      <c r="M21" s="8"/>
      <c r="N21" s="8"/>
      <c r="O21" s="8"/>
      <c r="P21" s="8"/>
      <c r="Q21" s="8"/>
      <c r="R21" s="8"/>
      <c r="S21" s="8"/>
      <c r="T21" s="8"/>
      <c r="U21" s="8"/>
      <c r="V21" s="8"/>
      <c r="W21" s="8"/>
    </row>
    <row r="22" spans="1:23" x14ac:dyDescent="0.25">
      <c r="A22" s="8"/>
      <c r="B22" s="8"/>
      <c r="C22" s="8"/>
      <c r="D22" s="8"/>
      <c r="E22" s="8"/>
      <c r="F22" s="8"/>
      <c r="G22" s="8"/>
      <c r="H22" s="8"/>
      <c r="I22" s="8"/>
      <c r="J22" s="8"/>
      <c r="K22" s="8"/>
      <c r="L22" s="8"/>
      <c r="M22" s="8"/>
      <c r="N22" s="8"/>
      <c r="O22" s="8"/>
      <c r="P22" s="8"/>
      <c r="Q22" s="8"/>
      <c r="R22" s="8"/>
      <c r="S22" s="8"/>
      <c r="T22" s="8"/>
      <c r="U22" s="8"/>
      <c r="V22" s="8"/>
      <c r="W22" s="8"/>
    </row>
    <row r="23" spans="1:23" x14ac:dyDescent="0.25">
      <c r="A23" s="8"/>
      <c r="B23" s="8"/>
      <c r="C23" s="8"/>
      <c r="D23" s="8"/>
      <c r="E23" s="8"/>
      <c r="F23" s="8"/>
      <c r="G23" s="8"/>
      <c r="H23" s="8"/>
      <c r="I23" s="8"/>
      <c r="J23" s="8"/>
      <c r="K23" s="8"/>
      <c r="L23" s="8"/>
      <c r="M23" s="8"/>
      <c r="N23" s="8"/>
      <c r="O23" s="8"/>
      <c r="P23" s="8"/>
      <c r="Q23" s="8"/>
      <c r="R23" s="8"/>
      <c r="S23" s="8"/>
      <c r="T23" s="8"/>
      <c r="U23" s="8"/>
      <c r="V23" s="8"/>
      <c r="W23" s="8"/>
    </row>
    <row r="24" spans="1:23" x14ac:dyDescent="0.25">
      <c r="A24" s="8"/>
      <c r="B24" s="8"/>
      <c r="C24" s="8"/>
      <c r="D24" s="8"/>
      <c r="E24" s="8"/>
      <c r="F24" s="8"/>
      <c r="G24" s="8"/>
      <c r="H24" s="8"/>
      <c r="I24" s="8"/>
      <c r="J24" s="8"/>
      <c r="K24" s="8"/>
      <c r="L24" s="8"/>
      <c r="M24" s="8"/>
      <c r="N24" s="8"/>
      <c r="O24" s="8"/>
      <c r="P24" s="8"/>
      <c r="Q24" s="8"/>
      <c r="R24" s="8"/>
      <c r="S24" s="8"/>
      <c r="T24" s="8"/>
      <c r="U24" s="8"/>
      <c r="V24" s="8"/>
      <c r="W24" s="8"/>
    </row>
    <row r="25" spans="1:23" x14ac:dyDescent="0.25">
      <c r="A25" s="8"/>
      <c r="B25" s="8"/>
      <c r="C25" s="8"/>
      <c r="D25" s="8"/>
      <c r="E25" s="8"/>
      <c r="F25" s="8"/>
      <c r="G25" s="8"/>
      <c r="H25" s="8"/>
      <c r="I25" s="8"/>
      <c r="J25" s="8"/>
      <c r="K25" s="8"/>
      <c r="L25" s="8"/>
      <c r="M25" s="8"/>
      <c r="N25" s="8"/>
      <c r="O25" s="8"/>
      <c r="P25" s="8"/>
      <c r="Q25" s="8"/>
      <c r="R25" s="8"/>
      <c r="S25" s="8"/>
      <c r="T25" s="8"/>
      <c r="U25" s="8"/>
      <c r="V25" s="8"/>
      <c r="W25" s="8"/>
    </row>
    <row r="26" spans="1:23" x14ac:dyDescent="0.25">
      <c r="A26" s="8"/>
      <c r="B26" s="8"/>
      <c r="C26" s="8"/>
      <c r="D26" s="8"/>
      <c r="E26" s="8"/>
      <c r="F26" s="8"/>
      <c r="G26" s="8"/>
      <c r="H26" s="8"/>
      <c r="I26" s="8"/>
      <c r="J26" s="8"/>
      <c r="K26" s="8"/>
      <c r="L26" s="8"/>
      <c r="M26" s="8"/>
      <c r="N26" s="8"/>
      <c r="O26" s="8"/>
      <c r="P26" s="8"/>
      <c r="Q26" s="8"/>
      <c r="R26" s="8"/>
      <c r="S26" s="8"/>
      <c r="T26" s="8"/>
      <c r="U26" s="8"/>
      <c r="V26" s="8"/>
      <c r="W26" s="8"/>
    </row>
    <row r="27" spans="1:23" x14ac:dyDescent="0.25">
      <c r="A27" s="8"/>
      <c r="B27" s="8"/>
      <c r="C27" s="8"/>
      <c r="D27" s="8"/>
      <c r="E27" s="8"/>
      <c r="F27" s="8"/>
      <c r="G27" s="8"/>
      <c r="H27" s="8"/>
      <c r="I27" s="8"/>
      <c r="J27" s="8"/>
      <c r="K27" s="8"/>
      <c r="L27" s="8"/>
      <c r="M27" s="8"/>
      <c r="N27" s="8"/>
      <c r="O27" s="8"/>
      <c r="P27" s="8"/>
      <c r="Q27" s="8"/>
      <c r="R27" s="8"/>
      <c r="S27" s="8"/>
      <c r="T27" s="8"/>
      <c r="U27" s="8"/>
      <c r="V27" s="8"/>
      <c r="W27" s="8"/>
    </row>
    <row r="28" spans="1:23" x14ac:dyDescent="0.25">
      <c r="A28" s="8"/>
      <c r="B28" s="8"/>
      <c r="C28" s="8"/>
      <c r="D28" s="8"/>
      <c r="E28" s="8"/>
      <c r="F28" s="8"/>
      <c r="G28" s="8"/>
      <c r="H28" s="8"/>
      <c r="I28" s="8"/>
      <c r="J28" s="8"/>
      <c r="K28" s="8"/>
      <c r="L28" s="8"/>
      <c r="M28" s="8"/>
      <c r="N28" s="8"/>
      <c r="O28" s="8"/>
      <c r="P28" s="8"/>
      <c r="Q28" s="8"/>
      <c r="R28" s="8"/>
      <c r="S28" s="8"/>
      <c r="T28" s="8"/>
      <c r="U28" s="8"/>
      <c r="V28" s="8"/>
      <c r="W28" s="8"/>
    </row>
    <row r="29" spans="1:23" x14ac:dyDescent="0.25">
      <c r="A29" s="8"/>
      <c r="B29" s="8"/>
      <c r="C29" s="8"/>
      <c r="D29" s="8"/>
      <c r="E29" s="8"/>
      <c r="F29" s="8"/>
      <c r="G29" s="8"/>
      <c r="H29" s="8"/>
      <c r="I29" s="8"/>
      <c r="J29" s="8"/>
      <c r="K29" s="8"/>
      <c r="L29" s="8"/>
      <c r="M29" s="8"/>
      <c r="N29" s="8"/>
      <c r="O29" s="8"/>
      <c r="P29" s="8"/>
      <c r="Q29" s="8"/>
      <c r="R29" s="8"/>
      <c r="S29" s="8"/>
      <c r="T29" s="8"/>
      <c r="U29" s="8"/>
      <c r="V29" s="8"/>
      <c r="W29" s="8"/>
    </row>
    <row r="30" spans="1:23" x14ac:dyDescent="0.25">
      <c r="A30" s="8"/>
      <c r="B30" s="8"/>
      <c r="C30" s="8"/>
      <c r="D30" s="8"/>
      <c r="E30" s="8"/>
      <c r="F30" s="8"/>
      <c r="G30" s="8"/>
      <c r="H30" s="8"/>
      <c r="I30" s="8"/>
      <c r="J30" s="8"/>
      <c r="K30" s="8"/>
      <c r="L30" s="8"/>
      <c r="M30" s="8"/>
      <c r="N30" s="8"/>
      <c r="O30" s="8"/>
      <c r="P30" s="8"/>
      <c r="Q30" s="8"/>
      <c r="R30" s="8"/>
      <c r="S30" s="8"/>
      <c r="T30" s="8"/>
      <c r="U30" s="8"/>
      <c r="V30" s="8"/>
      <c r="W30" s="8"/>
    </row>
    <row r="31" spans="1:23" x14ac:dyDescent="0.25">
      <c r="A31" s="8"/>
      <c r="B31" s="8"/>
      <c r="C31" s="8"/>
      <c r="D31" s="8"/>
      <c r="E31" s="8"/>
      <c r="F31" s="8"/>
      <c r="G31" s="8"/>
      <c r="H31" s="8"/>
      <c r="I31" s="8"/>
      <c r="J31" s="8"/>
      <c r="K31" s="8"/>
      <c r="L31" s="8"/>
      <c r="M31" s="8"/>
      <c r="N31" s="8"/>
      <c r="O31" s="8"/>
      <c r="P31" s="8"/>
      <c r="Q31" s="8"/>
      <c r="R31" s="8"/>
      <c r="S31" s="8"/>
      <c r="T31" s="8"/>
      <c r="U31" s="8"/>
      <c r="V31" s="8"/>
      <c r="W31" s="8"/>
    </row>
    <row r="32" spans="1:23" x14ac:dyDescent="0.25">
      <c r="A32" s="8"/>
      <c r="B32" s="8"/>
      <c r="C32" s="8"/>
      <c r="D32" s="8"/>
      <c r="E32" s="8"/>
      <c r="F32" s="8"/>
      <c r="G32" s="8"/>
      <c r="H32" s="8"/>
      <c r="I32" s="8"/>
      <c r="J32" s="8"/>
      <c r="K32" s="8"/>
      <c r="L32" s="8"/>
      <c r="M32" s="8"/>
      <c r="N32" s="8"/>
      <c r="O32" s="8"/>
      <c r="P32" s="8"/>
      <c r="Q32" s="8"/>
      <c r="R32" s="8"/>
      <c r="S32" s="8"/>
      <c r="T32" s="8"/>
      <c r="U32" s="8"/>
      <c r="V32" s="8"/>
      <c r="W32" s="8"/>
    </row>
    <row r="33" spans="1:23" x14ac:dyDescent="0.25">
      <c r="A33" s="8"/>
      <c r="B33" s="8"/>
      <c r="C33" s="8"/>
      <c r="D33" s="8"/>
      <c r="E33" s="8"/>
      <c r="F33" s="8"/>
      <c r="G33" s="8"/>
      <c r="H33" s="8"/>
      <c r="I33" s="8"/>
      <c r="J33" s="8"/>
      <c r="K33" s="8"/>
      <c r="L33" s="8"/>
      <c r="M33" s="8"/>
      <c r="N33" s="8"/>
      <c r="O33" s="8"/>
      <c r="P33" s="8"/>
      <c r="Q33" s="8"/>
      <c r="R33" s="8"/>
      <c r="S33" s="8"/>
      <c r="T33" s="8"/>
      <c r="U33" s="8"/>
      <c r="V33" s="8"/>
      <c r="W33" s="8"/>
    </row>
    <row r="34" spans="1:23" x14ac:dyDescent="0.25">
      <c r="A34" s="8"/>
      <c r="B34" s="8"/>
      <c r="C34" s="8"/>
      <c r="D34" s="8"/>
      <c r="E34" s="8"/>
      <c r="F34" s="8"/>
      <c r="G34" s="8"/>
      <c r="H34" s="8"/>
      <c r="I34" s="8"/>
      <c r="J34" s="8"/>
      <c r="K34" s="8"/>
      <c r="L34" s="8"/>
      <c r="M34" s="8"/>
      <c r="N34" s="8"/>
      <c r="O34" s="8"/>
      <c r="P34" s="8"/>
      <c r="Q34" s="8"/>
      <c r="R34" s="8"/>
      <c r="S34" s="8"/>
      <c r="T34" s="8"/>
      <c r="U34" s="8"/>
      <c r="V34" s="8"/>
      <c r="W34" s="8"/>
    </row>
    <row r="35" spans="1:23" x14ac:dyDescent="0.25">
      <c r="A35" s="8"/>
      <c r="B35" s="8"/>
      <c r="C35" s="8"/>
      <c r="D35" s="8"/>
      <c r="E35" s="8"/>
      <c r="F35" s="8"/>
      <c r="G35" s="8"/>
      <c r="H35" s="8"/>
      <c r="I35" s="8"/>
      <c r="J35" s="8"/>
      <c r="K35" s="8"/>
      <c r="L35" s="8"/>
      <c r="M35" s="8"/>
      <c r="N35" s="8"/>
      <c r="O35" s="8"/>
      <c r="P35" s="8"/>
      <c r="Q35" s="8"/>
      <c r="R35" s="8"/>
      <c r="S35" s="8"/>
      <c r="T35" s="8"/>
      <c r="U35" s="8"/>
      <c r="V35" s="8"/>
      <c r="W35" s="8"/>
    </row>
    <row r="36" spans="1:23" x14ac:dyDescent="0.25">
      <c r="A36" s="8"/>
      <c r="B36" s="8"/>
      <c r="C36" s="8"/>
      <c r="D36" s="8"/>
      <c r="E36" s="8"/>
      <c r="F36" s="8"/>
      <c r="G36" s="8"/>
      <c r="H36" s="8"/>
      <c r="I36" s="8"/>
      <c r="J36" s="8"/>
      <c r="K36" s="8"/>
      <c r="L36" s="8"/>
      <c r="M36" s="8"/>
      <c r="N36" s="8"/>
      <c r="O36" s="8"/>
      <c r="P36" s="8"/>
      <c r="Q36" s="8"/>
      <c r="R36" s="8"/>
      <c r="S36" s="8"/>
      <c r="T36" s="8"/>
      <c r="U36" s="8"/>
      <c r="V36" s="8"/>
      <c r="W36" s="8"/>
    </row>
    <row r="37" spans="1:23" x14ac:dyDescent="0.25">
      <c r="A37" s="8"/>
      <c r="B37" s="8"/>
      <c r="C37" s="8"/>
      <c r="D37" s="8"/>
      <c r="E37" s="8"/>
      <c r="F37" s="8"/>
      <c r="G37" s="8"/>
      <c r="H37" s="8"/>
      <c r="I37" s="8"/>
      <c r="J37" s="8"/>
      <c r="K37" s="8"/>
      <c r="L37" s="8"/>
      <c r="M37" s="8"/>
      <c r="N37" s="8"/>
      <c r="O37" s="8"/>
      <c r="P37" s="8"/>
      <c r="Q37" s="8"/>
      <c r="R37" s="8"/>
      <c r="S37" s="8"/>
      <c r="T37" s="8"/>
      <c r="U37" s="8"/>
      <c r="V37" s="8"/>
      <c r="W37" s="8"/>
    </row>
    <row r="38" spans="1:23" x14ac:dyDescent="0.25">
      <c r="A38" s="8"/>
      <c r="B38" s="8"/>
      <c r="C38" s="8"/>
      <c r="D38" s="8"/>
      <c r="E38" s="8"/>
      <c r="F38" s="8"/>
      <c r="G38" s="8"/>
      <c r="H38" s="8"/>
      <c r="I38" s="8"/>
      <c r="J38" s="8"/>
      <c r="K38" s="8"/>
      <c r="L38" s="8"/>
      <c r="M38" s="8"/>
      <c r="N38" s="8"/>
      <c r="O38" s="8"/>
      <c r="P38" s="8"/>
      <c r="Q38" s="8"/>
      <c r="R38" s="8"/>
      <c r="S38" s="8"/>
      <c r="T38" s="8"/>
      <c r="U38" s="8"/>
      <c r="V38" s="8"/>
      <c r="W38" s="8"/>
    </row>
    <row r="39" spans="1:23" x14ac:dyDescent="0.25">
      <c r="A39" s="8"/>
      <c r="B39" s="8"/>
      <c r="C39" s="8"/>
      <c r="D39" s="8"/>
      <c r="E39" s="8"/>
      <c r="F39" s="8"/>
      <c r="G39" s="8"/>
      <c r="H39" s="8"/>
      <c r="I39" s="8"/>
      <c r="J39" s="8"/>
      <c r="K39" s="8"/>
      <c r="L39" s="8"/>
      <c r="M39" s="8"/>
      <c r="N39" s="8"/>
      <c r="O39" s="8"/>
      <c r="P39" s="8"/>
      <c r="Q39" s="8"/>
      <c r="R39" s="8"/>
      <c r="S39" s="8"/>
      <c r="T39" s="8"/>
      <c r="U39" s="8"/>
      <c r="V39" s="8"/>
      <c r="W39" s="8"/>
    </row>
    <row r="40" spans="1:23" x14ac:dyDescent="0.25">
      <c r="A40" s="8"/>
      <c r="B40" s="8"/>
      <c r="C40" s="8"/>
      <c r="D40" s="8"/>
      <c r="E40" s="8"/>
      <c r="F40" s="8"/>
      <c r="G40" s="8"/>
      <c r="H40" s="8"/>
      <c r="I40" s="8"/>
      <c r="J40" s="8"/>
      <c r="K40" s="8"/>
      <c r="L40" s="8"/>
      <c r="M40" s="8"/>
      <c r="N40" s="8"/>
      <c r="O40" s="8"/>
      <c r="P40" s="8"/>
      <c r="Q40" s="8"/>
      <c r="R40" s="8"/>
      <c r="S40" s="8"/>
      <c r="T40" s="8"/>
      <c r="U40" s="8"/>
      <c r="V40" s="8"/>
      <c r="W40" s="8"/>
    </row>
    <row r="41" spans="1:23" x14ac:dyDescent="0.25">
      <c r="A41" s="8"/>
      <c r="B41" s="8"/>
      <c r="C41" s="8"/>
      <c r="D41" s="8"/>
      <c r="E41" s="8"/>
      <c r="F41" s="8"/>
      <c r="G41" s="8"/>
      <c r="H41" s="8"/>
      <c r="I41" s="8"/>
      <c r="J41" s="8"/>
      <c r="K41" s="8"/>
      <c r="L41" s="8"/>
      <c r="M41" s="8"/>
      <c r="N41" s="8"/>
      <c r="O41" s="8"/>
      <c r="P41" s="8"/>
      <c r="Q41" s="8"/>
      <c r="R41" s="8"/>
      <c r="S41" s="8"/>
      <c r="T41" s="8"/>
      <c r="U41" s="8"/>
      <c r="V41" s="8"/>
      <c r="W41" s="8"/>
    </row>
    <row r="42" spans="1:23" x14ac:dyDescent="0.25">
      <c r="A42" s="8"/>
      <c r="B42" s="8"/>
      <c r="C42" s="8"/>
      <c r="D42" s="8"/>
      <c r="E42" s="8"/>
      <c r="F42" s="8"/>
      <c r="G42" s="8"/>
      <c r="H42" s="8"/>
      <c r="I42" s="8"/>
      <c r="J42" s="8"/>
      <c r="K42" s="8"/>
      <c r="L42" s="8"/>
      <c r="M42" s="8"/>
      <c r="N42" s="8"/>
      <c r="O42" s="8"/>
      <c r="P42" s="8"/>
      <c r="Q42" s="8"/>
      <c r="R42" s="8"/>
      <c r="S42" s="8"/>
      <c r="T42" s="8"/>
      <c r="U42" s="8"/>
      <c r="V42" s="8"/>
      <c r="W42" s="8"/>
    </row>
    <row r="43" spans="1:23" x14ac:dyDescent="0.25">
      <c r="A43" s="8"/>
      <c r="B43" s="8"/>
      <c r="C43" s="8"/>
      <c r="D43" s="8"/>
      <c r="E43" s="8"/>
      <c r="F43" s="8"/>
      <c r="G43" s="8"/>
      <c r="H43" s="8"/>
      <c r="I43" s="8"/>
      <c r="J43" s="8"/>
      <c r="K43" s="8"/>
      <c r="L43" s="8"/>
      <c r="M43" s="8"/>
      <c r="N43" s="8"/>
      <c r="O43" s="8"/>
      <c r="P43" s="8"/>
      <c r="Q43" s="8"/>
      <c r="R43" s="8"/>
      <c r="S43" s="8"/>
      <c r="T43" s="8"/>
      <c r="U43" s="8"/>
      <c r="V43" s="8"/>
      <c r="W43" s="8"/>
    </row>
    <row r="44" spans="1:23" x14ac:dyDescent="0.25">
      <c r="A44" s="8"/>
      <c r="B44" s="8"/>
      <c r="C44" s="8"/>
      <c r="D44" s="8"/>
      <c r="E44" s="8"/>
      <c r="F44" s="8"/>
      <c r="G44" s="8"/>
      <c r="H44" s="8"/>
      <c r="I44" s="8"/>
      <c r="J44" s="8"/>
      <c r="K44" s="8"/>
      <c r="L44" s="8"/>
      <c r="M44" s="8"/>
      <c r="N44" s="8"/>
      <c r="O44" s="8"/>
      <c r="P44" s="8"/>
      <c r="Q44" s="8"/>
      <c r="R44" s="8"/>
      <c r="S44" s="8"/>
      <c r="T44" s="8"/>
      <c r="U44" s="8"/>
      <c r="V44" s="8"/>
      <c r="W44" s="8"/>
    </row>
    <row r="45" spans="1:23" x14ac:dyDescent="0.25">
      <c r="A45" s="8"/>
      <c r="B45" s="8"/>
      <c r="C45" s="8"/>
      <c r="D45" s="8"/>
      <c r="E45" s="8"/>
      <c r="F45" s="8"/>
      <c r="G45" s="8"/>
      <c r="H45" s="8"/>
      <c r="I45" s="8"/>
      <c r="J45" s="8"/>
      <c r="K45" s="8"/>
      <c r="L45" s="8"/>
      <c r="M45" s="8"/>
      <c r="N45" s="8"/>
      <c r="O45" s="8"/>
      <c r="P45" s="8"/>
      <c r="Q45" s="8"/>
      <c r="R45" s="8"/>
      <c r="S45" s="8"/>
      <c r="T45" s="8"/>
      <c r="U45" s="8"/>
      <c r="V45" s="8"/>
      <c r="W45" s="8"/>
    </row>
    <row r="46" spans="1:23" x14ac:dyDescent="0.25">
      <c r="A46" s="8"/>
      <c r="B46" s="8"/>
      <c r="C46" s="8"/>
      <c r="D46" s="8"/>
      <c r="E46" s="8"/>
      <c r="F46" s="8"/>
      <c r="G46" s="8"/>
      <c r="H46" s="8"/>
      <c r="I46" s="8"/>
      <c r="J46" s="8"/>
      <c r="K46" s="8"/>
      <c r="L46" s="8"/>
      <c r="M46" s="8"/>
      <c r="N46" s="8"/>
      <c r="O46" s="8"/>
      <c r="P46" s="8"/>
      <c r="Q46" s="8"/>
      <c r="R46" s="8"/>
      <c r="S46" s="8"/>
      <c r="T46" s="8"/>
      <c r="U46" s="8"/>
      <c r="V46" s="8"/>
      <c r="W46" s="8"/>
    </row>
    <row r="47" spans="1:23" x14ac:dyDescent="0.25">
      <c r="A47" s="8"/>
      <c r="B47" s="8"/>
      <c r="C47" s="8"/>
      <c r="D47" s="8"/>
      <c r="E47" s="8"/>
      <c r="F47" s="8"/>
      <c r="G47" s="8"/>
      <c r="H47" s="8"/>
      <c r="I47" s="8"/>
      <c r="J47" s="8"/>
      <c r="K47" s="8"/>
      <c r="L47" s="8"/>
      <c r="M47" s="8"/>
      <c r="N47" s="8"/>
      <c r="O47" s="8"/>
      <c r="P47" s="8"/>
      <c r="Q47" s="8"/>
      <c r="R47" s="8"/>
      <c r="S47" s="8"/>
      <c r="T47" s="8"/>
      <c r="U47" s="8"/>
      <c r="V47" s="8"/>
      <c r="W47" s="8"/>
    </row>
    <row r="48" spans="1:23" x14ac:dyDescent="0.25">
      <c r="A48" s="8"/>
      <c r="B48" s="8"/>
      <c r="C48" s="8"/>
      <c r="D48" s="8"/>
      <c r="E48" s="8"/>
      <c r="F48" s="8"/>
      <c r="G48" s="8"/>
      <c r="H48" s="8"/>
      <c r="I48" s="8"/>
      <c r="J48" s="8"/>
      <c r="K48" s="8"/>
      <c r="L48" s="8"/>
      <c r="M48" s="8"/>
      <c r="N48" s="8"/>
      <c r="O48" s="8"/>
      <c r="P48" s="8"/>
      <c r="Q48" s="8"/>
      <c r="R48" s="8"/>
      <c r="S48" s="8"/>
      <c r="T48" s="8"/>
      <c r="U48" s="8"/>
      <c r="V48" s="8"/>
      <c r="W48" s="8"/>
    </row>
    <row r="49" spans="1:23" x14ac:dyDescent="0.25">
      <c r="A49" s="8"/>
      <c r="B49" s="8"/>
      <c r="C49" s="8"/>
      <c r="D49" s="8"/>
      <c r="E49" s="8"/>
      <c r="F49" s="8"/>
      <c r="G49" s="8"/>
      <c r="H49" s="8"/>
      <c r="I49" s="8"/>
      <c r="J49" s="8"/>
      <c r="K49" s="8"/>
      <c r="L49" s="8"/>
      <c r="M49" s="8"/>
      <c r="N49" s="8"/>
      <c r="O49" s="8"/>
      <c r="P49" s="8"/>
      <c r="Q49" s="8"/>
      <c r="R49" s="8"/>
      <c r="S49" s="8"/>
      <c r="T49" s="8"/>
      <c r="U49" s="8"/>
      <c r="V49" s="8"/>
      <c r="W49" s="8"/>
    </row>
    <row r="50" spans="1:23" x14ac:dyDescent="0.25">
      <c r="A50" s="8"/>
      <c r="B50" s="8"/>
      <c r="C50" s="8"/>
      <c r="D50" s="8"/>
      <c r="E50" s="8"/>
      <c r="F50" s="8"/>
      <c r="G50" s="8"/>
      <c r="H50" s="8"/>
      <c r="I50" s="8"/>
      <c r="J50" s="8"/>
      <c r="K50" s="8"/>
      <c r="L50" s="8"/>
      <c r="M50" s="8"/>
      <c r="N50" s="8"/>
      <c r="O50" s="8"/>
      <c r="P50" s="8"/>
      <c r="Q50" s="8"/>
      <c r="R50" s="8"/>
      <c r="S50" s="8"/>
      <c r="T50" s="8"/>
      <c r="U50" s="8"/>
      <c r="V50" s="8"/>
      <c r="W50" s="8"/>
    </row>
    <row r="51" spans="1:23" x14ac:dyDescent="0.25">
      <c r="A51" s="8"/>
      <c r="B51" s="8"/>
      <c r="C51" s="8"/>
      <c r="D51" s="8"/>
      <c r="E51" s="8"/>
      <c r="F51" s="8"/>
      <c r="G51" s="8"/>
      <c r="H51" s="8"/>
      <c r="I51" s="8"/>
      <c r="J51" s="8"/>
      <c r="K51" s="8"/>
      <c r="L51" s="8"/>
      <c r="M51" s="8"/>
      <c r="N51" s="8"/>
      <c r="O51" s="8"/>
      <c r="P51" s="8"/>
      <c r="Q51" s="8"/>
      <c r="R51" s="8"/>
      <c r="S51" s="8"/>
      <c r="T51" s="8"/>
      <c r="U51" s="8"/>
      <c r="V51" s="8"/>
      <c r="W51" s="8"/>
    </row>
    <row r="52" spans="1:23" x14ac:dyDescent="0.25">
      <c r="A52" s="8"/>
      <c r="B52" s="8"/>
      <c r="C52" s="8"/>
      <c r="D52" s="8"/>
      <c r="E52" s="8"/>
      <c r="F52" s="8"/>
      <c r="G52" s="8"/>
      <c r="H52" s="8"/>
      <c r="I52" s="8"/>
      <c r="J52" s="8"/>
      <c r="K52" s="8"/>
      <c r="L52" s="8"/>
      <c r="M52" s="8"/>
      <c r="N52" s="8"/>
      <c r="O52" s="8"/>
      <c r="P52" s="8"/>
      <c r="Q52" s="8"/>
      <c r="R52" s="8"/>
      <c r="S52" s="8"/>
      <c r="T52" s="8"/>
      <c r="U52" s="8"/>
      <c r="V52" s="8"/>
      <c r="W52" s="8"/>
    </row>
    <row r="53" spans="1:23" x14ac:dyDescent="0.25">
      <c r="A53" s="8"/>
      <c r="B53" s="8"/>
      <c r="C53" s="8"/>
      <c r="D53" s="8"/>
      <c r="E53" s="8"/>
      <c r="F53" s="8"/>
      <c r="G53" s="8"/>
      <c r="H53" s="8"/>
      <c r="I53" s="8"/>
      <c r="J53" s="8"/>
      <c r="K53" s="8"/>
      <c r="L53" s="8"/>
      <c r="M53" s="8"/>
      <c r="N53" s="8"/>
      <c r="O53" s="8"/>
      <c r="P53" s="8"/>
      <c r="Q53" s="8"/>
      <c r="R53" s="8"/>
      <c r="S53" s="8"/>
      <c r="T53" s="8"/>
      <c r="U53" s="8"/>
      <c r="V53" s="8"/>
      <c r="W53" s="8"/>
    </row>
    <row r="54" spans="1:23" x14ac:dyDescent="0.25">
      <c r="A54" s="8"/>
      <c r="B54" s="8"/>
      <c r="C54" s="8"/>
      <c r="D54" s="8"/>
      <c r="E54" s="8"/>
      <c r="F54" s="8"/>
      <c r="G54" s="8"/>
      <c r="H54" s="8"/>
      <c r="I54" s="8"/>
      <c r="J54" s="8"/>
      <c r="K54" s="8"/>
      <c r="L54" s="8"/>
      <c r="M54" s="8"/>
      <c r="N54" s="8"/>
      <c r="O54" s="8"/>
      <c r="P54" s="8"/>
      <c r="Q54" s="8"/>
      <c r="R54" s="8"/>
      <c r="S54" s="8"/>
      <c r="T54" s="8"/>
      <c r="U54" s="8"/>
      <c r="V54" s="8"/>
      <c r="W54" s="8"/>
    </row>
    <row r="55" spans="1:23" x14ac:dyDescent="0.25">
      <c r="A55" s="8"/>
      <c r="B55" s="8"/>
      <c r="C55" s="8"/>
      <c r="D55" s="8"/>
      <c r="E55" s="8"/>
      <c r="F55" s="8"/>
      <c r="G55" s="8"/>
      <c r="H55" s="8"/>
      <c r="I55" s="8"/>
      <c r="J55" s="8"/>
      <c r="K55" s="8"/>
      <c r="L55" s="8"/>
      <c r="M55" s="8"/>
      <c r="N55" s="8"/>
      <c r="O55" s="8"/>
      <c r="P55" s="8"/>
      <c r="Q55" s="8"/>
      <c r="R55" s="8"/>
      <c r="S55" s="8"/>
      <c r="T55" s="8"/>
      <c r="U55" s="8"/>
      <c r="V55" s="8"/>
      <c r="W55" s="8"/>
    </row>
    <row r="56" spans="1:23" x14ac:dyDescent="0.25">
      <c r="A56" s="8"/>
      <c r="B56" s="8"/>
      <c r="C56" s="8"/>
      <c r="D56" s="8"/>
      <c r="E56" s="8"/>
      <c r="F56" s="8"/>
      <c r="G56" s="8"/>
      <c r="H56" s="8"/>
      <c r="I56" s="8"/>
      <c r="J56" s="8"/>
      <c r="K56" s="8"/>
      <c r="L56" s="8"/>
      <c r="M56" s="8"/>
      <c r="N56" s="8"/>
      <c r="O56" s="8"/>
      <c r="P56" s="8"/>
      <c r="Q56" s="8"/>
      <c r="R56" s="8"/>
      <c r="S56" s="8"/>
      <c r="T56" s="8"/>
      <c r="U56" s="8"/>
      <c r="V56" s="8"/>
      <c r="W56" s="8"/>
    </row>
    <row r="57" spans="1:23" x14ac:dyDescent="0.25">
      <c r="A57" s="8"/>
      <c r="B57" s="8"/>
      <c r="C57" s="8"/>
      <c r="D57" s="8"/>
      <c r="E57" s="8"/>
      <c r="F57" s="8"/>
      <c r="G57" s="8"/>
      <c r="H57" s="8"/>
      <c r="I57" s="8"/>
      <c r="J57" s="8"/>
      <c r="K57" s="8"/>
      <c r="L57" s="8"/>
      <c r="M57" s="8"/>
      <c r="N57" s="8"/>
      <c r="O57" s="8"/>
      <c r="P57" s="8"/>
      <c r="Q57" s="8"/>
      <c r="R57" s="8"/>
      <c r="S57" s="8"/>
      <c r="T57" s="8"/>
      <c r="U57" s="8"/>
      <c r="V57" s="8"/>
      <c r="W57" s="8"/>
    </row>
    <row r="58" spans="1:23" x14ac:dyDescent="0.25">
      <c r="A58" s="8"/>
      <c r="B58" s="8"/>
      <c r="C58" s="8"/>
      <c r="D58" s="8"/>
      <c r="E58" s="8"/>
      <c r="F58" s="8"/>
      <c r="G58" s="8"/>
      <c r="H58" s="8"/>
      <c r="I58" s="8"/>
      <c r="J58" s="8"/>
      <c r="K58" s="8"/>
      <c r="L58" s="8"/>
      <c r="M58" s="8"/>
      <c r="N58" s="8"/>
      <c r="O58" s="8"/>
      <c r="P58" s="8"/>
      <c r="Q58" s="8"/>
      <c r="R58" s="8"/>
      <c r="S58" s="8"/>
      <c r="T58" s="8"/>
      <c r="U58" s="8"/>
      <c r="V58" s="8"/>
      <c r="W58" s="8"/>
    </row>
    <row r="59" spans="1:23" x14ac:dyDescent="0.25">
      <c r="A59" s="8"/>
      <c r="B59" s="8"/>
      <c r="C59" s="8"/>
      <c r="D59" s="8"/>
      <c r="E59" s="8"/>
      <c r="F59" s="8"/>
      <c r="G59" s="8"/>
      <c r="H59" s="8"/>
      <c r="I59" s="8"/>
      <c r="J59" s="8"/>
      <c r="K59" s="8"/>
      <c r="L59" s="8"/>
      <c r="M59" s="8"/>
      <c r="N59" s="8"/>
      <c r="O59" s="8"/>
      <c r="P59" s="8"/>
      <c r="Q59" s="8"/>
      <c r="R59" s="8"/>
      <c r="S59" s="8"/>
      <c r="T59" s="8"/>
      <c r="U59" s="8"/>
      <c r="V59" s="8"/>
      <c r="W59" s="8"/>
    </row>
    <row r="60" spans="1:23" x14ac:dyDescent="0.25">
      <c r="A60" s="8"/>
      <c r="B60" s="8"/>
      <c r="C60" s="8"/>
      <c r="D60" s="8"/>
      <c r="E60" s="8"/>
      <c r="F60" s="8"/>
      <c r="G60" s="8"/>
      <c r="H60" s="8"/>
      <c r="I60" s="8"/>
      <c r="J60" s="8"/>
      <c r="K60" s="8"/>
      <c r="L60" s="8"/>
      <c r="M60" s="8"/>
      <c r="N60" s="8"/>
      <c r="O60" s="8"/>
      <c r="P60" s="8"/>
      <c r="Q60" s="8"/>
      <c r="R60" s="8"/>
      <c r="S60" s="8"/>
      <c r="T60" s="8"/>
      <c r="U60" s="8"/>
      <c r="V60" s="8"/>
      <c r="W60" s="8"/>
    </row>
    <row r="61" spans="1:23" x14ac:dyDescent="0.25">
      <c r="A61" s="8"/>
      <c r="B61" s="8"/>
      <c r="C61" s="8"/>
      <c r="D61" s="8"/>
      <c r="E61" s="8"/>
      <c r="F61" s="8"/>
      <c r="G61" s="8"/>
      <c r="H61" s="8"/>
      <c r="I61" s="8"/>
      <c r="J61" s="8"/>
      <c r="K61" s="8"/>
      <c r="L61" s="8"/>
      <c r="M61" s="8"/>
      <c r="N61" s="8"/>
      <c r="O61" s="8"/>
      <c r="P61" s="8"/>
      <c r="Q61" s="8"/>
      <c r="R61" s="8"/>
      <c r="S61" s="8"/>
      <c r="T61" s="8"/>
      <c r="U61" s="8"/>
      <c r="V61" s="8"/>
      <c r="W61" s="8"/>
    </row>
    <row r="62" spans="1:23" x14ac:dyDescent="0.25">
      <c r="A62" s="8"/>
      <c r="B62" s="8"/>
      <c r="C62" s="8"/>
      <c r="D62" s="8"/>
      <c r="E62" s="8"/>
      <c r="F62" s="8"/>
      <c r="G62" s="8"/>
      <c r="H62" s="8"/>
      <c r="I62" s="8"/>
      <c r="J62" s="8"/>
      <c r="K62" s="8"/>
      <c r="L62" s="8"/>
      <c r="M62" s="8"/>
      <c r="N62" s="8"/>
      <c r="O62" s="8"/>
      <c r="P62" s="8"/>
      <c r="Q62" s="8"/>
      <c r="R62" s="8"/>
      <c r="S62" s="8"/>
      <c r="T62" s="8"/>
      <c r="U62" s="8"/>
      <c r="V62" s="8"/>
      <c r="W62" s="8"/>
    </row>
    <row r="63" spans="1:23" x14ac:dyDescent="0.25">
      <c r="A63" s="8"/>
      <c r="B63" s="8"/>
      <c r="C63" s="8"/>
      <c r="D63" s="8"/>
      <c r="E63" s="8"/>
      <c r="F63" s="8"/>
      <c r="G63" s="8"/>
      <c r="H63" s="8"/>
      <c r="I63" s="8"/>
      <c r="J63" s="8"/>
      <c r="K63" s="8"/>
      <c r="L63" s="8"/>
      <c r="M63" s="8"/>
      <c r="N63" s="8"/>
      <c r="O63" s="8"/>
      <c r="P63" s="8"/>
      <c r="Q63" s="8"/>
      <c r="R63" s="8"/>
      <c r="S63" s="8"/>
      <c r="T63" s="8"/>
      <c r="U63" s="8"/>
      <c r="V63" s="8"/>
      <c r="W63" s="8"/>
    </row>
    <row r="64" spans="1:23" x14ac:dyDescent="0.25">
      <c r="A64" s="8"/>
      <c r="B64" s="8"/>
      <c r="C64" s="8"/>
      <c r="D64" s="8"/>
      <c r="E64" s="8"/>
      <c r="F64" s="8"/>
      <c r="G64" s="8"/>
      <c r="H64" s="8"/>
      <c r="I64" s="8"/>
      <c r="J64" s="8"/>
      <c r="K64" s="8"/>
      <c r="L64" s="8"/>
      <c r="M64" s="8"/>
      <c r="N64" s="8"/>
      <c r="O64" s="8"/>
      <c r="P64" s="8"/>
      <c r="Q64" s="8"/>
      <c r="R64" s="8"/>
      <c r="S64" s="8"/>
      <c r="T64" s="8"/>
      <c r="U64" s="8"/>
      <c r="V64" s="8"/>
      <c r="W64" s="8"/>
    </row>
    <row r="65" spans="1:23" x14ac:dyDescent="0.25">
      <c r="A65" s="8"/>
      <c r="B65" s="8"/>
      <c r="C65" s="8"/>
      <c r="D65" s="8"/>
      <c r="E65" s="8"/>
      <c r="F65" s="8"/>
      <c r="G65" s="8"/>
      <c r="H65" s="8"/>
      <c r="I65" s="8"/>
      <c r="J65" s="8"/>
      <c r="K65" s="8"/>
      <c r="L65" s="8"/>
      <c r="M65" s="8"/>
      <c r="N65" s="8"/>
      <c r="O65" s="8"/>
      <c r="P65" s="8"/>
      <c r="Q65" s="8"/>
      <c r="R65" s="8"/>
      <c r="S65" s="8"/>
      <c r="T65" s="8"/>
      <c r="U65" s="8"/>
      <c r="V65" s="8"/>
      <c r="W65" s="8"/>
    </row>
    <row r="66" spans="1:23" x14ac:dyDescent="0.25">
      <c r="A66" s="8"/>
      <c r="B66" s="8"/>
      <c r="C66" s="8"/>
      <c r="D66" s="8"/>
      <c r="E66" s="8"/>
      <c r="F66" s="8"/>
      <c r="G66" s="8"/>
      <c r="H66" s="8"/>
      <c r="I66" s="8"/>
      <c r="J66" s="8"/>
      <c r="K66" s="8"/>
      <c r="L66" s="8"/>
      <c r="M66" s="8"/>
      <c r="N66" s="8"/>
      <c r="O66" s="8"/>
      <c r="P66" s="8"/>
      <c r="Q66" s="8"/>
      <c r="R66" s="8"/>
      <c r="S66" s="8"/>
      <c r="T66" s="8"/>
      <c r="U66" s="8"/>
      <c r="V66" s="8"/>
      <c r="W66" s="8"/>
    </row>
    <row r="67" spans="1:23" x14ac:dyDescent="0.25">
      <c r="A67" s="8"/>
      <c r="B67" s="8"/>
      <c r="C67" s="8"/>
      <c r="D67" s="8"/>
      <c r="E67" s="8"/>
      <c r="F67" s="8"/>
      <c r="G67" s="8"/>
      <c r="H67" s="8"/>
      <c r="I67" s="8"/>
      <c r="J67" s="8"/>
      <c r="K67" s="8"/>
      <c r="L67" s="8"/>
      <c r="M67" s="8"/>
      <c r="N67" s="8"/>
      <c r="O67" s="8"/>
      <c r="P67" s="8"/>
      <c r="Q67" s="8"/>
      <c r="R67" s="8"/>
      <c r="S67" s="8"/>
      <c r="T67" s="8"/>
      <c r="U67" s="8"/>
      <c r="V67" s="8"/>
      <c r="W67" s="8"/>
    </row>
    <row r="68" spans="1:23" x14ac:dyDescent="0.25">
      <c r="A68" s="8"/>
      <c r="B68" s="8"/>
      <c r="C68" s="8"/>
      <c r="D68" s="8"/>
      <c r="E68" s="8"/>
      <c r="F68" s="8"/>
      <c r="G68" s="8"/>
      <c r="H68" s="8"/>
      <c r="I68" s="8"/>
      <c r="J68" s="8"/>
      <c r="K68" s="8"/>
      <c r="L68" s="8"/>
      <c r="M68" s="8"/>
      <c r="N68" s="8"/>
      <c r="O68" s="8"/>
      <c r="P68" s="8"/>
      <c r="Q68" s="8"/>
      <c r="R68" s="8"/>
      <c r="S68" s="8"/>
      <c r="T68" s="8"/>
      <c r="U68" s="8"/>
      <c r="V68" s="8"/>
      <c r="W68" s="8"/>
    </row>
    <row r="69" spans="1:23" x14ac:dyDescent="0.25">
      <c r="A69" s="8"/>
      <c r="B69" s="8"/>
      <c r="C69" s="8"/>
      <c r="D69" s="8"/>
      <c r="E69" s="8"/>
      <c r="F69" s="8"/>
      <c r="G69" s="8"/>
      <c r="H69" s="8"/>
      <c r="I69" s="8"/>
      <c r="J69" s="8"/>
      <c r="K69" s="8"/>
      <c r="L69" s="8"/>
      <c r="M69" s="8"/>
      <c r="N69" s="8"/>
      <c r="O69" s="8"/>
      <c r="P69" s="8"/>
      <c r="Q69" s="8"/>
      <c r="R69" s="8"/>
      <c r="S69" s="8"/>
      <c r="T69" s="8"/>
      <c r="U69" s="8"/>
      <c r="V69" s="8"/>
      <c r="W69" s="8"/>
    </row>
    <row r="70" spans="1:23" x14ac:dyDescent="0.25">
      <c r="A70" s="8"/>
      <c r="B70" s="8"/>
      <c r="C70" s="8"/>
      <c r="D70" s="8"/>
      <c r="E70" s="8"/>
      <c r="F70" s="8"/>
      <c r="G70" s="8"/>
      <c r="H70" s="8"/>
      <c r="I70" s="8"/>
      <c r="J70" s="8"/>
      <c r="K70" s="8"/>
      <c r="L70" s="8"/>
      <c r="M70" s="8"/>
      <c r="N70" s="8"/>
      <c r="O70" s="8"/>
      <c r="P70" s="8"/>
      <c r="Q70" s="8"/>
      <c r="R70" s="8"/>
      <c r="S70" s="8"/>
      <c r="T70" s="8"/>
      <c r="U70" s="8"/>
      <c r="V70" s="8"/>
      <c r="W70" s="8"/>
    </row>
  </sheetData>
  <mergeCells count="2">
    <mergeCell ref="B1:O1"/>
    <mergeCell ref="B2:O2"/>
  </mergeCells>
  <conditionalFormatting sqref="L5:L12">
    <cfRule type="cellIs" dxfId="7" priority="1" operator="equal">
      <formula>1</formula>
    </cfRule>
  </conditionalFormatting>
  <dataValidations count="1">
    <dataValidation type="list" allowBlank="1" showInputMessage="1" showErrorMessage="1" sqref="N5:N12" xr:uid="{395EE7FB-A2D4-4489-A715-FE6A5476DA9E}">
      <formula1>"Escalate,Reassign,Add Note,No Action"</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DCDE3-36FF-48AE-A5F0-74C10C3DEB12}">
  <sheetPr>
    <tabColor theme="0"/>
  </sheetPr>
  <dimension ref="A1:AE70"/>
  <sheetViews>
    <sheetView workbookViewId="0">
      <selection activeCell="J10" sqref="J10"/>
    </sheetView>
  </sheetViews>
  <sheetFormatPr defaultRowHeight="15" x14ac:dyDescent="0.25"/>
  <cols>
    <col min="2" max="2" width="38.140625" customWidth="1"/>
    <col min="3" max="5" width="15.28515625" customWidth="1"/>
  </cols>
  <sheetData>
    <row r="1" spans="1:31" ht="24" x14ac:dyDescent="0.4">
      <c r="A1" s="8"/>
      <c r="B1" s="36" t="s">
        <v>116</v>
      </c>
      <c r="C1" s="36"/>
      <c r="D1" s="36"/>
      <c r="E1" s="36"/>
      <c r="F1" s="8"/>
      <c r="G1" s="8"/>
      <c r="H1" s="8"/>
      <c r="I1" s="8"/>
      <c r="J1" s="8"/>
      <c r="K1" s="8"/>
      <c r="L1" s="8"/>
      <c r="M1" s="8"/>
      <c r="N1" s="8"/>
      <c r="O1" s="8"/>
      <c r="P1" s="8"/>
      <c r="Q1" s="8"/>
      <c r="R1" s="8"/>
      <c r="S1" s="8"/>
      <c r="T1" s="8"/>
      <c r="U1" s="8"/>
      <c r="V1" s="8"/>
      <c r="W1" s="8"/>
      <c r="X1" s="8"/>
      <c r="Y1" s="8"/>
      <c r="Z1" s="8"/>
      <c r="AA1" s="8"/>
      <c r="AB1" s="8"/>
      <c r="AC1" s="8"/>
      <c r="AD1" s="8"/>
      <c r="AE1" s="8"/>
    </row>
    <row r="2" spans="1:31" x14ac:dyDescent="0.25">
      <c r="A2" s="8"/>
      <c r="B2" s="37" t="s">
        <v>117</v>
      </c>
      <c r="C2" s="37"/>
      <c r="D2" s="37"/>
      <c r="E2" s="37"/>
      <c r="F2" s="8"/>
      <c r="G2" s="8"/>
      <c r="H2" s="8"/>
      <c r="I2" s="8"/>
      <c r="J2" s="8"/>
      <c r="K2" s="8"/>
      <c r="L2" s="8"/>
      <c r="M2" s="8"/>
      <c r="N2" s="8"/>
      <c r="O2" s="8"/>
      <c r="P2" s="8"/>
      <c r="Q2" s="8"/>
      <c r="R2" s="8"/>
      <c r="S2" s="8"/>
      <c r="T2" s="8"/>
      <c r="U2" s="8"/>
      <c r="V2" s="8"/>
      <c r="W2" s="8"/>
      <c r="X2" s="8"/>
      <c r="Y2" s="8"/>
      <c r="Z2" s="8"/>
      <c r="AA2" s="8"/>
      <c r="AB2" s="8"/>
      <c r="AC2" s="8"/>
      <c r="AD2" s="8"/>
      <c r="AE2" s="8"/>
    </row>
    <row r="3" spans="1:31" x14ac:dyDescent="0.25">
      <c r="A3" s="8"/>
      <c r="B3" s="9"/>
      <c r="C3" s="9"/>
      <c r="D3" s="9"/>
      <c r="E3" s="9"/>
      <c r="F3" s="8"/>
      <c r="G3" s="8"/>
      <c r="H3" s="8"/>
      <c r="I3" s="8"/>
      <c r="J3" s="8"/>
      <c r="K3" s="8"/>
      <c r="L3" s="8"/>
      <c r="M3" s="8"/>
      <c r="N3" s="8"/>
      <c r="O3" s="8"/>
      <c r="P3" s="8"/>
      <c r="Q3" s="8"/>
      <c r="R3" s="8"/>
      <c r="S3" s="8"/>
      <c r="T3" s="8"/>
      <c r="U3" s="8"/>
      <c r="V3" s="8"/>
      <c r="W3" s="8"/>
      <c r="X3" s="8"/>
      <c r="Y3" s="8"/>
      <c r="Z3" s="8"/>
      <c r="AA3" s="8"/>
      <c r="AB3" s="8"/>
      <c r="AC3" s="8"/>
      <c r="AD3" s="8"/>
      <c r="AE3" s="8"/>
    </row>
    <row r="4" spans="1:31" x14ac:dyDescent="0.25">
      <c r="A4" s="8"/>
      <c r="B4" s="6" t="s">
        <v>90</v>
      </c>
      <c r="C4" s="6" t="s">
        <v>34</v>
      </c>
      <c r="D4" s="6" t="s">
        <v>41</v>
      </c>
      <c r="E4" s="6" t="s">
        <v>53</v>
      </c>
      <c r="F4" s="8"/>
      <c r="G4" s="8"/>
      <c r="H4" s="8"/>
      <c r="I4" s="8"/>
      <c r="J4" s="8"/>
      <c r="K4" s="8"/>
      <c r="L4" s="8"/>
      <c r="M4" s="8"/>
      <c r="N4" s="8"/>
      <c r="O4" s="8"/>
      <c r="P4" s="8"/>
      <c r="Q4" s="8"/>
      <c r="R4" s="8"/>
      <c r="S4" s="8"/>
      <c r="T4" s="8"/>
      <c r="U4" s="8"/>
      <c r="V4" s="8"/>
      <c r="W4" s="8"/>
      <c r="X4" s="8"/>
      <c r="Y4" s="8"/>
      <c r="Z4" s="8"/>
      <c r="AA4" s="8"/>
      <c r="AB4" s="8"/>
      <c r="AC4" s="8"/>
      <c r="AD4" s="8"/>
      <c r="AE4" s="8"/>
    </row>
    <row r="5" spans="1:31" x14ac:dyDescent="0.25">
      <c r="A5" s="8"/>
      <c r="B5" s="9" t="s">
        <v>36</v>
      </c>
      <c r="C5" s="4">
        <f>COUNTIFS(tblQueries[AssignedTo],$B5,tblQueries[Category],C$4)</f>
        <v>2</v>
      </c>
      <c r="D5" s="4">
        <f>COUNTIFS(tblQueries[AssignedTo],$B5,tblQueries[Category],D$4)</f>
        <v>0</v>
      </c>
      <c r="E5" s="4">
        <f>COUNTIFS(tblQueries[AssignedTo],$B5,tblQueries[Category],E$4)</f>
        <v>0</v>
      </c>
      <c r="F5" s="8"/>
      <c r="G5" s="8"/>
      <c r="H5" s="8"/>
      <c r="I5" s="8"/>
      <c r="J5" s="8"/>
      <c r="K5" s="8"/>
      <c r="L5" s="8"/>
      <c r="M5" s="8"/>
      <c r="N5" s="8"/>
      <c r="O5" s="8"/>
      <c r="P5" s="8"/>
      <c r="Q5" s="8"/>
      <c r="R5" s="8"/>
      <c r="S5" s="8"/>
      <c r="T5" s="8"/>
      <c r="U5" s="8"/>
      <c r="V5" s="8"/>
      <c r="W5" s="8"/>
      <c r="X5" s="8"/>
      <c r="Y5" s="8"/>
      <c r="Z5" s="8"/>
      <c r="AA5" s="8"/>
      <c r="AB5" s="8"/>
      <c r="AC5" s="8"/>
      <c r="AD5" s="8"/>
      <c r="AE5" s="8"/>
    </row>
    <row r="6" spans="1:31" x14ac:dyDescent="0.25">
      <c r="A6" s="8"/>
      <c r="B6" s="9" t="s">
        <v>43</v>
      </c>
      <c r="C6" s="4">
        <f>COUNTIFS(tblQueries[AssignedTo],$B6,tblQueries[Category],C$4)</f>
        <v>0</v>
      </c>
      <c r="D6" s="4">
        <f>COUNTIFS(tblQueries[AssignedTo],$B6,tblQueries[Category],D$4)</f>
        <v>2</v>
      </c>
      <c r="E6" s="4">
        <f>COUNTIFS(tblQueries[AssignedTo],$B6,tblQueries[Category],E$4)</f>
        <v>0</v>
      </c>
      <c r="F6" s="8"/>
      <c r="G6" s="8"/>
      <c r="H6" s="8"/>
      <c r="I6" s="8"/>
      <c r="J6" s="8"/>
      <c r="K6" s="8"/>
      <c r="L6" s="8"/>
      <c r="M6" s="8"/>
      <c r="N6" s="8"/>
      <c r="O6" s="8"/>
      <c r="P6" s="8"/>
      <c r="Q6" s="8"/>
      <c r="R6" s="8"/>
      <c r="S6" s="8"/>
      <c r="T6" s="8"/>
      <c r="U6" s="8"/>
      <c r="V6" s="8"/>
      <c r="W6" s="8"/>
      <c r="X6" s="8"/>
      <c r="Y6" s="8"/>
      <c r="Z6" s="8"/>
      <c r="AA6" s="8"/>
      <c r="AB6" s="8"/>
      <c r="AC6" s="8"/>
      <c r="AD6" s="8"/>
      <c r="AE6" s="8"/>
    </row>
    <row r="7" spans="1:31" x14ac:dyDescent="0.25">
      <c r="A7" s="8"/>
      <c r="B7" s="9" t="s">
        <v>49</v>
      </c>
      <c r="C7" s="4">
        <f>COUNTIFS(tblQueries[AssignedTo],$B7,tblQueries[Category],C$4)</f>
        <v>1</v>
      </c>
      <c r="D7" s="4">
        <f>COUNTIFS(tblQueries[AssignedTo],$B7,tblQueries[Category],D$4)</f>
        <v>0</v>
      </c>
      <c r="E7" s="4">
        <f>COUNTIFS(tblQueries[AssignedTo],$B7,tblQueries[Category],E$4)</f>
        <v>1</v>
      </c>
      <c r="F7" s="8"/>
      <c r="G7" s="8"/>
      <c r="H7" s="8"/>
      <c r="I7" s="8"/>
      <c r="J7" s="8"/>
      <c r="K7" s="8"/>
      <c r="L7" s="8"/>
      <c r="M7" s="8"/>
      <c r="N7" s="8"/>
      <c r="O7" s="8"/>
      <c r="P7" s="8"/>
      <c r="Q7" s="8"/>
      <c r="R7" s="8"/>
      <c r="S7" s="8"/>
      <c r="T7" s="8"/>
      <c r="U7" s="8"/>
      <c r="V7" s="8"/>
      <c r="W7" s="8"/>
      <c r="X7" s="8"/>
      <c r="Y7" s="8"/>
      <c r="Z7" s="8"/>
      <c r="AA7" s="8"/>
      <c r="AB7" s="8"/>
      <c r="AC7" s="8"/>
      <c r="AD7" s="8"/>
      <c r="AE7" s="8"/>
    </row>
    <row r="8" spans="1:31" x14ac:dyDescent="0.25">
      <c r="A8" s="8"/>
      <c r="B8" s="9" t="s">
        <v>55</v>
      </c>
      <c r="C8" s="4">
        <f>COUNTIFS(tblQueries[AssignedTo],$B8,tblQueries[Category],C$4)</f>
        <v>1</v>
      </c>
      <c r="D8" s="4">
        <f>COUNTIFS(tblQueries[AssignedTo],$B8,tblQueries[Category],D$4)</f>
        <v>0</v>
      </c>
      <c r="E8" s="4">
        <f>COUNTIFS(tblQueries[AssignedTo],$B8,tblQueries[Category],E$4)</f>
        <v>1</v>
      </c>
      <c r="F8" s="8"/>
      <c r="G8" s="8"/>
      <c r="H8" s="8"/>
      <c r="I8" s="8"/>
      <c r="J8" s="8"/>
      <c r="K8" s="8"/>
      <c r="L8" s="8"/>
      <c r="M8" s="8"/>
      <c r="N8" s="8"/>
      <c r="O8" s="8"/>
      <c r="P8" s="8"/>
      <c r="Q8" s="8"/>
      <c r="R8" s="8"/>
      <c r="S8" s="8"/>
      <c r="T8" s="8"/>
      <c r="U8" s="8"/>
      <c r="V8" s="8"/>
      <c r="W8" s="8"/>
      <c r="X8" s="8"/>
      <c r="Y8" s="8"/>
      <c r="Z8" s="8"/>
      <c r="AA8" s="8"/>
      <c r="AB8" s="8"/>
      <c r="AC8" s="8"/>
      <c r="AD8" s="8"/>
      <c r="AE8" s="8"/>
    </row>
    <row r="9" spans="1:31" x14ac:dyDescent="0.25">
      <c r="A9" s="8"/>
      <c r="B9" s="9"/>
      <c r="C9" s="9"/>
      <c r="D9" s="9"/>
      <c r="E9" s="9"/>
      <c r="F9" s="8"/>
      <c r="G9" s="8"/>
      <c r="H9" s="8"/>
      <c r="I9" s="8"/>
      <c r="J9" s="8"/>
      <c r="K9" s="8"/>
      <c r="L9" s="8"/>
      <c r="M9" s="8"/>
      <c r="N9" s="8"/>
      <c r="O9" s="8"/>
      <c r="P9" s="8"/>
      <c r="Q9" s="8"/>
      <c r="R9" s="8"/>
      <c r="S9" s="8"/>
      <c r="T9" s="8"/>
      <c r="U9" s="8"/>
      <c r="V9" s="8"/>
      <c r="W9" s="8"/>
      <c r="X9" s="8"/>
      <c r="Y9" s="8"/>
      <c r="Z9" s="8"/>
      <c r="AA9" s="8"/>
      <c r="AB9" s="8"/>
      <c r="AC9" s="8"/>
      <c r="AD9" s="8"/>
      <c r="AE9" s="8"/>
    </row>
    <row r="10" spans="1:31" x14ac:dyDescent="0.25">
      <c r="A10" s="8"/>
      <c r="B10" s="41" t="s">
        <v>118</v>
      </c>
      <c r="C10" s="41"/>
      <c r="D10" s="41"/>
      <c r="E10" s="41"/>
      <c r="F10" s="8"/>
      <c r="G10" s="8"/>
      <c r="H10" s="8"/>
      <c r="I10" s="8"/>
      <c r="J10" s="8"/>
      <c r="K10" s="8"/>
      <c r="L10" s="8"/>
      <c r="M10" s="8"/>
      <c r="N10" s="8"/>
      <c r="O10" s="8"/>
      <c r="P10" s="8"/>
      <c r="Q10" s="8"/>
      <c r="R10" s="8"/>
      <c r="S10" s="8"/>
      <c r="T10" s="8"/>
      <c r="U10" s="8"/>
      <c r="V10" s="8"/>
      <c r="W10" s="8"/>
      <c r="X10" s="8"/>
      <c r="Y10" s="8"/>
      <c r="Z10" s="8"/>
      <c r="AA10" s="8"/>
      <c r="AB10" s="8"/>
      <c r="AC10" s="8"/>
      <c r="AD10" s="8"/>
      <c r="AE10" s="8"/>
    </row>
    <row r="11" spans="1:31" x14ac:dyDescent="0.25">
      <c r="A11" s="8"/>
      <c r="B11" s="41"/>
      <c r="C11" s="41"/>
      <c r="D11" s="41"/>
      <c r="E11" s="41"/>
      <c r="F11" s="8"/>
      <c r="G11" s="8"/>
      <c r="H11" s="8"/>
      <c r="I11" s="8"/>
      <c r="J11" s="8"/>
      <c r="K11" s="8"/>
      <c r="L11" s="8"/>
      <c r="M11" s="8"/>
      <c r="N11" s="8"/>
      <c r="O11" s="8"/>
      <c r="P11" s="8"/>
      <c r="Q11" s="8"/>
      <c r="R11" s="8"/>
      <c r="S11" s="8"/>
      <c r="T11" s="8"/>
      <c r="U11" s="8"/>
      <c r="V11" s="8"/>
      <c r="W11" s="8"/>
      <c r="X11" s="8"/>
      <c r="Y11" s="8"/>
      <c r="Z11" s="8"/>
      <c r="AA11" s="8"/>
      <c r="AB11" s="8"/>
      <c r="AC11" s="8"/>
      <c r="AD11" s="8"/>
      <c r="AE11" s="8"/>
    </row>
    <row r="12" spans="1:31" x14ac:dyDescent="0.25">
      <c r="A12" s="8"/>
      <c r="B12" s="41"/>
      <c r="C12" s="41"/>
      <c r="D12" s="41"/>
      <c r="E12" s="41"/>
      <c r="F12" s="8"/>
      <c r="G12" s="8"/>
      <c r="H12" s="8"/>
      <c r="I12" s="8"/>
      <c r="J12" s="8"/>
      <c r="K12" s="8"/>
      <c r="L12" s="8"/>
      <c r="M12" s="8"/>
      <c r="N12" s="8"/>
      <c r="O12" s="8"/>
      <c r="P12" s="8"/>
      <c r="Q12" s="8"/>
      <c r="R12" s="8"/>
      <c r="S12" s="8"/>
      <c r="T12" s="8"/>
      <c r="U12" s="8"/>
      <c r="V12" s="8"/>
      <c r="W12" s="8"/>
      <c r="X12" s="8"/>
      <c r="Y12" s="8"/>
      <c r="Z12" s="8"/>
      <c r="AA12" s="8"/>
      <c r="AB12" s="8"/>
      <c r="AC12" s="8"/>
      <c r="AD12" s="8"/>
      <c r="AE12" s="8"/>
    </row>
    <row r="13" spans="1:31" x14ac:dyDescent="0.25">
      <c r="A13" s="8"/>
      <c r="B13" s="41"/>
      <c r="C13" s="41"/>
      <c r="D13" s="41"/>
      <c r="E13" s="41"/>
      <c r="F13" s="8"/>
      <c r="G13" s="8"/>
      <c r="H13" s="8"/>
      <c r="I13" s="8"/>
      <c r="J13" s="8"/>
      <c r="K13" s="8"/>
      <c r="L13" s="8"/>
      <c r="M13" s="8"/>
      <c r="N13" s="8"/>
      <c r="O13" s="8"/>
      <c r="P13" s="8"/>
      <c r="Q13" s="8"/>
      <c r="R13" s="8"/>
      <c r="S13" s="8"/>
      <c r="T13" s="8"/>
      <c r="U13" s="8"/>
      <c r="V13" s="8"/>
      <c r="W13" s="8"/>
      <c r="X13" s="8"/>
      <c r="Y13" s="8"/>
      <c r="Z13" s="8"/>
      <c r="AA13" s="8"/>
      <c r="AB13" s="8"/>
      <c r="AC13" s="8"/>
      <c r="AD13" s="8"/>
      <c r="AE13" s="8"/>
    </row>
    <row r="14" spans="1:31" x14ac:dyDescent="0.25">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row>
    <row r="15" spans="1:31" x14ac:dyDescent="0.25">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row>
    <row r="16" spans="1:31" x14ac:dyDescent="0.25">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row>
    <row r="17" spans="1:31" x14ac:dyDescent="0.25">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row>
    <row r="18" spans="1:31" x14ac:dyDescent="0.25">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row>
    <row r="19" spans="1:31" x14ac:dyDescent="0.25">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x14ac:dyDescent="0.25">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x14ac:dyDescent="0.2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x14ac:dyDescent="0.25">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x14ac:dyDescent="0.25">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x14ac:dyDescent="0.25">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x14ac:dyDescent="0.25">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x14ac:dyDescent="0.25">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x14ac:dyDescent="0.25">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x14ac:dyDescent="0.2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x14ac:dyDescent="0.2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x14ac:dyDescent="0.2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x14ac:dyDescent="0.2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x14ac:dyDescent="0.2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x14ac:dyDescent="0.2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2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25">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x14ac:dyDescent="0.25">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x14ac:dyDescent="0.25">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x14ac:dyDescent="0.25">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x14ac:dyDescent="0.25">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x14ac:dyDescent="0.25">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x14ac:dyDescent="0.25">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x14ac:dyDescent="0.2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x14ac:dyDescent="0.25">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x14ac:dyDescent="0.2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x14ac:dyDescent="0.2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row r="46" spans="1:31" x14ac:dyDescent="0.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row>
    <row r="47" spans="1:31" x14ac:dyDescent="0.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row>
    <row r="48" spans="1:31" x14ac:dyDescent="0.2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row>
    <row r="49" spans="1:3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row>
    <row r="50" spans="1:31" x14ac:dyDescent="0.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row>
    <row r="51" spans="1:31"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row>
    <row r="52" spans="1:31" x14ac:dyDescent="0.2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row>
    <row r="53" spans="1:3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row>
    <row r="54" spans="1:31" x14ac:dyDescent="0.2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row>
    <row r="55" spans="1:31" x14ac:dyDescent="0.2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row>
    <row r="56" spans="1:31" x14ac:dyDescent="0.2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row>
    <row r="57" spans="1:31" x14ac:dyDescent="0.2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row>
    <row r="58" spans="1:31" x14ac:dyDescent="0.2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row>
    <row r="59" spans="1:31" x14ac:dyDescent="0.25">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row>
    <row r="60" spans="1:31" x14ac:dyDescent="0.25">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row>
    <row r="61" spans="1:31" x14ac:dyDescent="0.25">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row>
    <row r="62" spans="1:31" x14ac:dyDescent="0.25">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row>
    <row r="63" spans="1:31" x14ac:dyDescent="0.25">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row>
    <row r="64" spans="1:31" x14ac:dyDescent="0.2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row>
    <row r="65" spans="1:31" x14ac:dyDescent="0.2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row>
    <row r="66" spans="1:31" x14ac:dyDescent="0.2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row>
    <row r="67" spans="1:31" x14ac:dyDescent="0.2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row>
    <row r="68" spans="1:31" x14ac:dyDescent="0.2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row>
    <row r="69" spans="1:31" x14ac:dyDescent="0.25">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row>
    <row r="70" spans="1:31" x14ac:dyDescent="0.2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row>
  </sheetData>
  <mergeCells count="3">
    <mergeCell ref="B1:E1"/>
    <mergeCell ref="B2:E2"/>
    <mergeCell ref="B10:E13"/>
  </mergeCells>
  <conditionalFormatting sqref="C5:E8">
    <cfRule type="colorScale" priority="1">
      <colorScale>
        <cfvo type="min"/>
        <cfvo type="percentile" val="50"/>
        <cfvo type="max"/>
        <color rgb="FFEFF6FF"/>
        <color rgb="FF60A5FA"/>
        <color rgb="FF1D4ED8"/>
      </colorScale>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BCAC7-179E-42C4-9221-EC59F5647D54}">
  <sheetPr>
    <tabColor rgb="FFC00000"/>
  </sheetPr>
  <dimension ref="A1:AB70"/>
  <sheetViews>
    <sheetView workbookViewId="0">
      <selection activeCell="E8" sqref="B8:E70"/>
    </sheetView>
  </sheetViews>
  <sheetFormatPr defaultRowHeight="15" x14ac:dyDescent="0.25"/>
  <cols>
    <col min="2" max="2" width="15.28515625" customWidth="1"/>
    <col min="3" max="3" width="17.140625" customWidth="1"/>
    <col min="4" max="4" width="14.28515625" customWidth="1"/>
    <col min="5" max="5" width="17.140625" customWidth="1"/>
    <col min="6" max="6" width="15.28515625" customWidth="1"/>
    <col min="7" max="8" width="17.140625" customWidth="1"/>
    <col min="9" max="9" width="34.28515625" customWidth="1"/>
  </cols>
  <sheetData>
    <row r="1" spans="1:28" ht="24" x14ac:dyDescent="0.25">
      <c r="A1" s="8"/>
      <c r="B1" s="42" t="s">
        <v>22</v>
      </c>
      <c r="C1" s="42"/>
      <c r="D1" s="42"/>
      <c r="E1" s="42"/>
      <c r="F1" s="42"/>
      <c r="G1" s="42"/>
      <c r="H1" s="42"/>
      <c r="I1" s="42"/>
      <c r="J1" s="8"/>
      <c r="K1" s="8"/>
      <c r="L1" s="8"/>
      <c r="M1" s="8"/>
      <c r="N1" s="8"/>
      <c r="O1" s="8"/>
      <c r="P1" s="8"/>
      <c r="Q1" s="8"/>
      <c r="R1" s="8"/>
      <c r="S1" s="8"/>
      <c r="T1" s="8"/>
      <c r="U1" s="8"/>
      <c r="V1" s="8"/>
      <c r="W1" s="8"/>
      <c r="X1" s="8"/>
      <c r="Y1" s="8"/>
      <c r="Z1" s="8"/>
      <c r="AA1" s="8"/>
      <c r="AB1" s="8"/>
    </row>
    <row r="2" spans="1:28" x14ac:dyDescent="0.25">
      <c r="A2" s="8"/>
      <c r="B2" s="43" t="s">
        <v>23</v>
      </c>
      <c r="C2" s="43"/>
      <c r="D2" s="43"/>
      <c r="E2" s="43"/>
      <c r="F2" s="43"/>
      <c r="G2" s="43"/>
      <c r="H2" s="43"/>
      <c r="I2" s="43"/>
      <c r="J2" s="8"/>
      <c r="K2" s="8"/>
      <c r="L2" s="8"/>
      <c r="M2" s="8"/>
      <c r="N2" s="8"/>
      <c r="O2" s="8"/>
      <c r="P2" s="8"/>
      <c r="Q2" s="8"/>
      <c r="R2" s="8"/>
      <c r="S2" s="8"/>
      <c r="T2" s="8"/>
      <c r="U2" s="8"/>
      <c r="V2" s="8"/>
      <c r="W2" s="8"/>
      <c r="X2" s="8"/>
      <c r="Y2" s="8"/>
      <c r="Z2" s="8"/>
      <c r="AA2" s="8"/>
      <c r="AB2" s="8"/>
    </row>
    <row r="3" spans="1:28" x14ac:dyDescent="0.25">
      <c r="A3" s="8"/>
      <c r="B3" s="9"/>
      <c r="C3" s="9"/>
      <c r="D3" s="9"/>
      <c r="E3" s="9"/>
      <c r="F3" s="9"/>
      <c r="G3" s="9"/>
      <c r="H3" s="9"/>
      <c r="I3" s="9"/>
      <c r="J3" s="8"/>
      <c r="K3" s="8"/>
      <c r="L3" s="8"/>
      <c r="M3" s="8"/>
      <c r="N3" s="8"/>
      <c r="O3" s="8"/>
      <c r="P3" s="8"/>
      <c r="Q3" s="8"/>
      <c r="R3" s="8"/>
      <c r="S3" s="8"/>
      <c r="T3" s="8"/>
      <c r="U3" s="8"/>
      <c r="V3" s="8"/>
      <c r="W3" s="8"/>
      <c r="X3" s="8"/>
      <c r="Y3" s="8"/>
      <c r="Z3" s="8"/>
      <c r="AA3" s="8"/>
      <c r="AB3" s="8"/>
    </row>
    <row r="4" spans="1:28" x14ac:dyDescent="0.25">
      <c r="A4" s="8"/>
      <c r="B4" s="1" t="s">
        <v>24</v>
      </c>
      <c r="C4" s="1" t="s">
        <v>25</v>
      </c>
      <c r="D4" s="1" t="s">
        <v>26</v>
      </c>
      <c r="E4" s="1" t="s">
        <v>27</v>
      </c>
      <c r="F4" s="1" t="s">
        <v>28</v>
      </c>
      <c r="G4" s="1" t="s">
        <v>29</v>
      </c>
      <c r="H4" s="1" t="s">
        <v>30</v>
      </c>
      <c r="I4" s="1" t="s">
        <v>31</v>
      </c>
      <c r="J4" s="8"/>
      <c r="K4" s="8"/>
      <c r="L4" s="8"/>
      <c r="M4" s="8"/>
      <c r="N4" s="8"/>
      <c r="O4" s="8"/>
      <c r="P4" s="8"/>
      <c r="Q4" s="8"/>
      <c r="R4" s="8"/>
      <c r="S4" s="8"/>
      <c r="T4" s="8"/>
      <c r="U4" s="8"/>
      <c r="V4" s="8"/>
      <c r="W4" s="8"/>
      <c r="X4" s="8"/>
      <c r="Y4" s="8"/>
      <c r="Z4" s="8"/>
      <c r="AA4" s="8"/>
      <c r="AB4" s="8"/>
    </row>
    <row r="5" spans="1:28" x14ac:dyDescent="0.25">
      <c r="A5" s="8"/>
      <c r="B5" s="1" t="s">
        <v>32</v>
      </c>
      <c r="C5" s="2">
        <v>46204</v>
      </c>
      <c r="D5" s="1" t="s">
        <v>33</v>
      </c>
      <c r="E5" s="1" t="s">
        <v>34</v>
      </c>
      <c r="F5" s="1" t="s">
        <v>35</v>
      </c>
      <c r="G5" s="1" t="s">
        <v>36</v>
      </c>
      <c r="H5" s="1" t="s">
        <v>37</v>
      </c>
      <c r="I5" s="1" t="s">
        <v>38</v>
      </c>
      <c r="J5" s="8"/>
      <c r="K5" s="8"/>
      <c r="L5" s="8"/>
      <c r="M5" s="8"/>
      <c r="N5" s="8"/>
      <c r="O5" s="8"/>
      <c r="P5" s="8"/>
      <c r="Q5" s="8"/>
      <c r="R5" s="8"/>
      <c r="S5" s="8"/>
      <c r="T5" s="8"/>
      <c r="U5" s="8"/>
      <c r="V5" s="8"/>
      <c r="W5" s="8"/>
      <c r="X5" s="8"/>
      <c r="Y5" s="8"/>
      <c r="Z5" s="8"/>
      <c r="AA5" s="8"/>
      <c r="AB5" s="8"/>
    </row>
    <row r="6" spans="1:28" x14ac:dyDescent="0.25">
      <c r="A6" s="8"/>
      <c r="B6" s="1" t="s">
        <v>39</v>
      </c>
      <c r="C6" s="2">
        <v>46204</v>
      </c>
      <c r="D6" s="1" t="s">
        <v>40</v>
      </c>
      <c r="E6" s="1" t="s">
        <v>41</v>
      </c>
      <c r="F6" s="1" t="s">
        <v>42</v>
      </c>
      <c r="G6" s="1" t="s">
        <v>43</v>
      </c>
      <c r="H6" s="1" t="s">
        <v>44</v>
      </c>
      <c r="I6" s="1" t="s">
        <v>45</v>
      </c>
      <c r="J6" s="8"/>
      <c r="K6" s="8"/>
      <c r="L6" s="8"/>
      <c r="M6" s="8"/>
      <c r="N6" s="8"/>
      <c r="O6" s="8"/>
      <c r="P6" s="8"/>
      <c r="Q6" s="8"/>
      <c r="R6" s="8"/>
      <c r="S6" s="8"/>
      <c r="T6" s="8"/>
      <c r="U6" s="8"/>
      <c r="V6" s="8"/>
      <c r="W6" s="8"/>
      <c r="X6" s="8"/>
      <c r="Y6" s="8"/>
      <c r="Z6" s="8"/>
      <c r="AA6" s="8"/>
      <c r="AB6" s="8"/>
    </row>
    <row r="7" spans="1:28" x14ac:dyDescent="0.25">
      <c r="A7" s="8"/>
      <c r="B7" s="1" t="s">
        <v>46</v>
      </c>
      <c r="C7" s="2">
        <v>46205</v>
      </c>
      <c r="D7" s="1" t="s">
        <v>47</v>
      </c>
      <c r="E7" s="1" t="s">
        <v>34</v>
      </c>
      <c r="F7" s="1" t="s">
        <v>48</v>
      </c>
      <c r="G7" s="1" t="s">
        <v>49</v>
      </c>
      <c r="H7" s="1" t="s">
        <v>50</v>
      </c>
      <c r="I7" s="1" t="s">
        <v>51</v>
      </c>
      <c r="J7" s="8"/>
      <c r="K7" s="8"/>
      <c r="L7" s="8"/>
      <c r="M7" s="8"/>
      <c r="N7" s="8"/>
      <c r="O7" s="8"/>
      <c r="P7" s="8"/>
      <c r="Q7" s="8"/>
      <c r="R7" s="8"/>
      <c r="S7" s="8"/>
      <c r="T7" s="8"/>
      <c r="U7" s="8"/>
      <c r="V7" s="8"/>
      <c r="W7" s="8"/>
      <c r="X7" s="8"/>
      <c r="Y7" s="8"/>
      <c r="Z7" s="8"/>
      <c r="AA7" s="8"/>
      <c r="AB7" s="8"/>
    </row>
    <row r="8" spans="1:28" x14ac:dyDescent="0.25">
      <c r="A8" s="8"/>
      <c r="B8" s="1" t="s">
        <v>52</v>
      </c>
      <c r="C8" s="2">
        <v>46206</v>
      </c>
      <c r="D8" s="1" t="s">
        <v>33</v>
      </c>
      <c r="E8" s="1" t="s">
        <v>53</v>
      </c>
      <c r="F8" s="1" t="s">
        <v>54</v>
      </c>
      <c r="G8" s="1" t="s">
        <v>55</v>
      </c>
      <c r="H8" s="1" t="s">
        <v>56</v>
      </c>
      <c r="I8" s="1" t="s">
        <v>57</v>
      </c>
      <c r="J8" s="8"/>
      <c r="K8" s="8"/>
      <c r="L8" s="8"/>
      <c r="M8" s="8"/>
      <c r="N8" s="8"/>
      <c r="O8" s="8"/>
      <c r="P8" s="8"/>
      <c r="Q8" s="8"/>
      <c r="R8" s="8"/>
      <c r="S8" s="8"/>
      <c r="T8" s="8"/>
      <c r="U8" s="8"/>
      <c r="V8" s="8"/>
      <c r="W8" s="8"/>
      <c r="X8" s="8"/>
      <c r="Y8" s="8"/>
      <c r="Z8" s="8"/>
      <c r="AA8" s="8"/>
      <c r="AB8" s="8"/>
    </row>
    <row r="9" spans="1:28" x14ac:dyDescent="0.25">
      <c r="A9" s="8"/>
      <c r="B9" s="1" t="s">
        <v>58</v>
      </c>
      <c r="C9" s="2">
        <v>46207</v>
      </c>
      <c r="D9" s="1" t="s">
        <v>40</v>
      </c>
      <c r="E9" s="1" t="s">
        <v>34</v>
      </c>
      <c r="F9" s="1" t="s">
        <v>35</v>
      </c>
      <c r="G9" s="1" t="s">
        <v>36</v>
      </c>
      <c r="H9" s="1" t="s">
        <v>59</v>
      </c>
      <c r="I9" s="1" t="s">
        <v>60</v>
      </c>
      <c r="J9" s="8"/>
      <c r="K9" s="8"/>
      <c r="L9" s="8"/>
      <c r="M9" s="8"/>
      <c r="N9" s="8"/>
      <c r="O9" s="8"/>
      <c r="P9" s="8"/>
      <c r="Q9" s="8"/>
      <c r="R9" s="8"/>
      <c r="S9" s="8"/>
      <c r="T9" s="8"/>
      <c r="U9" s="8"/>
      <c r="V9" s="8"/>
      <c r="W9" s="8"/>
      <c r="X9" s="8"/>
      <c r="Y9" s="8"/>
      <c r="Z9" s="8"/>
      <c r="AA9" s="8"/>
      <c r="AB9" s="8"/>
    </row>
    <row r="10" spans="1:28" x14ac:dyDescent="0.25">
      <c r="A10" s="8"/>
      <c r="B10" s="1" t="s">
        <v>61</v>
      </c>
      <c r="C10" s="2">
        <v>46208</v>
      </c>
      <c r="D10" s="1" t="s">
        <v>47</v>
      </c>
      <c r="E10" s="1" t="s">
        <v>41</v>
      </c>
      <c r="F10" s="1" t="s">
        <v>42</v>
      </c>
      <c r="G10" s="1" t="s">
        <v>43</v>
      </c>
      <c r="H10" s="1" t="s">
        <v>62</v>
      </c>
      <c r="I10" s="1" t="s">
        <v>63</v>
      </c>
      <c r="J10" s="8"/>
      <c r="K10" s="8"/>
      <c r="L10" s="8"/>
      <c r="M10" s="8"/>
      <c r="N10" s="8"/>
      <c r="O10" s="8"/>
      <c r="P10" s="8"/>
      <c r="Q10" s="8"/>
      <c r="R10" s="8"/>
      <c r="S10" s="8"/>
      <c r="T10" s="8"/>
      <c r="U10" s="8"/>
      <c r="V10" s="8"/>
      <c r="W10" s="8"/>
      <c r="X10" s="8"/>
      <c r="Y10" s="8"/>
      <c r="Z10" s="8"/>
      <c r="AA10" s="8"/>
      <c r="AB10" s="8"/>
    </row>
    <row r="11" spans="1:28" x14ac:dyDescent="0.25">
      <c r="A11" s="8"/>
      <c r="B11" s="1" t="s">
        <v>64</v>
      </c>
      <c r="C11" s="2">
        <v>46209</v>
      </c>
      <c r="D11" s="1" t="s">
        <v>33</v>
      </c>
      <c r="E11" s="1" t="s">
        <v>53</v>
      </c>
      <c r="F11" s="1" t="s">
        <v>42</v>
      </c>
      <c r="G11" s="1" t="s">
        <v>49</v>
      </c>
      <c r="H11" s="1" t="s">
        <v>65</v>
      </c>
      <c r="I11" s="1" t="s">
        <v>66</v>
      </c>
      <c r="J11" s="8"/>
      <c r="K11" s="8"/>
      <c r="L11" s="8"/>
      <c r="M11" s="8"/>
      <c r="N11" s="8"/>
      <c r="O11" s="8"/>
      <c r="P11" s="8"/>
      <c r="Q11" s="8"/>
      <c r="R11" s="8"/>
      <c r="S11" s="8"/>
      <c r="T11" s="8"/>
      <c r="U11" s="8"/>
      <c r="V11" s="8"/>
      <c r="W11" s="8"/>
      <c r="X11" s="8"/>
      <c r="Y11" s="8"/>
      <c r="Z11" s="8"/>
      <c r="AA11" s="8"/>
      <c r="AB11" s="8"/>
    </row>
    <row r="12" spans="1:28" x14ac:dyDescent="0.25">
      <c r="A12" s="8"/>
      <c r="B12" s="1" t="s">
        <v>67</v>
      </c>
      <c r="C12" s="2">
        <v>46210</v>
      </c>
      <c r="D12" s="1" t="s">
        <v>40</v>
      </c>
      <c r="E12" s="1" t="s">
        <v>34</v>
      </c>
      <c r="F12" s="1" t="s">
        <v>35</v>
      </c>
      <c r="G12" s="1" t="s">
        <v>55</v>
      </c>
      <c r="H12" s="1" t="s">
        <v>68</v>
      </c>
      <c r="I12" s="1" t="s">
        <v>69</v>
      </c>
      <c r="J12" s="8"/>
      <c r="K12" s="8"/>
      <c r="L12" s="8"/>
      <c r="M12" s="8"/>
      <c r="N12" s="8"/>
      <c r="O12" s="8"/>
      <c r="P12" s="8"/>
      <c r="Q12" s="8"/>
      <c r="R12" s="8"/>
      <c r="S12" s="8"/>
      <c r="T12" s="8"/>
      <c r="U12" s="8"/>
      <c r="V12" s="8"/>
      <c r="W12" s="8"/>
      <c r="X12" s="8"/>
      <c r="Y12" s="8"/>
      <c r="Z12" s="8"/>
      <c r="AA12" s="8"/>
      <c r="AB12" s="8"/>
    </row>
    <row r="13" spans="1:28" x14ac:dyDescent="0.25">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row>
    <row r="14" spans="1:28" x14ac:dyDescent="0.25">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row>
    <row r="15" spans="1:28" x14ac:dyDescent="0.25">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row>
    <row r="16" spans="1:28" x14ac:dyDescent="0.25">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row>
    <row r="17" spans="1:28" x14ac:dyDescent="0.25">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row>
    <row r="18" spans="1:28" x14ac:dyDescent="0.25">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row>
    <row r="19" spans="1:28" x14ac:dyDescent="0.25">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row>
    <row r="20" spans="1:28" x14ac:dyDescent="0.25">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row>
    <row r="21" spans="1:28" x14ac:dyDescent="0.2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row>
    <row r="22" spans="1:28" x14ac:dyDescent="0.25">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row>
    <row r="23" spans="1:28" x14ac:dyDescent="0.25">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row>
    <row r="24" spans="1:28" x14ac:dyDescent="0.25">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row>
    <row r="25" spans="1:28" x14ac:dyDescent="0.25">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row>
    <row r="26" spans="1:28" x14ac:dyDescent="0.25">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row>
    <row r="27" spans="1:28" x14ac:dyDescent="0.25">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row>
    <row r="28" spans="1:28" x14ac:dyDescent="0.2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row>
    <row r="29" spans="1:28" x14ac:dyDescent="0.2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row>
    <row r="30" spans="1:28" x14ac:dyDescent="0.2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row>
    <row r="31" spans="1:28" x14ac:dyDescent="0.2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row>
    <row r="32" spans="1:28" x14ac:dyDescent="0.2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row>
    <row r="33" spans="1:28" x14ac:dyDescent="0.2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row>
    <row r="34" spans="1:28" x14ac:dyDescent="0.2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row>
    <row r="35" spans="1:28" x14ac:dyDescent="0.25">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row>
    <row r="36" spans="1:28" x14ac:dyDescent="0.25">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row>
    <row r="37" spans="1:28" x14ac:dyDescent="0.25">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row>
    <row r="38" spans="1:28" x14ac:dyDescent="0.25">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row>
    <row r="39" spans="1:28" x14ac:dyDescent="0.25">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row>
    <row r="40" spans="1:28" x14ac:dyDescent="0.25">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row>
    <row r="41" spans="1:28" x14ac:dyDescent="0.25">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row>
    <row r="42" spans="1:28" x14ac:dyDescent="0.2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row>
    <row r="43" spans="1:28" x14ac:dyDescent="0.25">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row>
    <row r="44" spans="1:28" x14ac:dyDescent="0.2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row>
    <row r="45" spans="1:28" x14ac:dyDescent="0.2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row>
    <row r="46" spans="1:28" x14ac:dyDescent="0.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row>
    <row r="47" spans="1:28" x14ac:dyDescent="0.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row>
    <row r="48" spans="1:28" x14ac:dyDescent="0.2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row>
    <row r="49" spans="1:28"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row>
    <row r="50" spans="1:28" x14ac:dyDescent="0.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row>
    <row r="51" spans="1:28"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row>
    <row r="52" spans="1:28" x14ac:dyDescent="0.2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row>
    <row r="53" spans="1:28"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row>
    <row r="54" spans="1:28" x14ac:dyDescent="0.2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row>
    <row r="55" spans="1:28" x14ac:dyDescent="0.2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row>
    <row r="56" spans="1:28" x14ac:dyDescent="0.2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row>
    <row r="57" spans="1:28" x14ac:dyDescent="0.2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row>
    <row r="58" spans="1:28" x14ac:dyDescent="0.2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row>
    <row r="59" spans="1:28" x14ac:dyDescent="0.25">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row>
    <row r="60" spans="1:28" x14ac:dyDescent="0.25">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row>
    <row r="61" spans="1:28" x14ac:dyDescent="0.25">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row>
    <row r="62" spans="1:28" x14ac:dyDescent="0.25">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row>
    <row r="63" spans="1:28" x14ac:dyDescent="0.25">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row>
    <row r="64" spans="1:28" x14ac:dyDescent="0.2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row>
    <row r="65" spans="1:28" x14ac:dyDescent="0.2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row>
    <row r="66" spans="1:28" x14ac:dyDescent="0.2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row>
    <row r="67" spans="1:28" x14ac:dyDescent="0.2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row>
    <row r="68" spans="1:28" x14ac:dyDescent="0.2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row>
    <row r="69" spans="1:28" x14ac:dyDescent="0.25">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row>
    <row r="70" spans="1:28" x14ac:dyDescent="0.2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row>
  </sheetData>
  <mergeCells count="2">
    <mergeCell ref="B1:I1"/>
    <mergeCell ref="B2:I2"/>
  </mergeCells>
  <conditionalFormatting sqref="B5:I12">
    <cfRule type="expression" priority="5"/>
  </conditionalFormatting>
  <conditionalFormatting sqref="F5:F12">
    <cfRule type="cellIs" dxfId="6" priority="1" operator="equal">
      <formula>"Critical"</formula>
    </cfRule>
    <cfRule type="cellIs" dxfId="5" priority="2" operator="equal">
      <formula>"High"</formula>
    </cfRule>
    <cfRule type="cellIs" dxfId="4" priority="3" operator="equal">
      <formula>"Medium"</formula>
    </cfRule>
    <cfRule type="cellIs" dxfId="3" priority="4" operator="equal">
      <formula>"Low"</formula>
    </cfRule>
    <cfRule type="cellIs" dxfId="2" priority="8" operator="equal">
      <formula>"Medium"</formula>
    </cfRule>
    <cfRule type="cellIs" dxfId="1" priority="9" operator="equal">
      <formula>"Low"</formula>
    </cfRule>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F66CC-CC6F-403B-9D54-DB046897F1AC}">
  <sheetPr>
    <tabColor rgb="FFC00000"/>
  </sheetPr>
  <dimension ref="A1:AC70"/>
  <sheetViews>
    <sheetView workbookViewId="0">
      <selection activeCell="E8" sqref="B8:E70"/>
    </sheetView>
  </sheetViews>
  <sheetFormatPr defaultRowHeight="15" x14ac:dyDescent="0.25"/>
  <cols>
    <col min="2" max="3" width="15.28515625" customWidth="1"/>
    <col min="4" max="5" width="17.140625" customWidth="1"/>
    <col min="6" max="6" width="28.5703125" customWidth="1"/>
    <col min="7" max="7" width="21.85546875" customWidth="1"/>
    <col min="8" max="8" width="13.28515625" customWidth="1"/>
  </cols>
  <sheetData>
    <row r="1" spans="1:29" ht="24" x14ac:dyDescent="0.25">
      <c r="A1" s="8"/>
      <c r="B1" s="42" t="s">
        <v>70</v>
      </c>
      <c r="C1" s="42"/>
      <c r="D1" s="42"/>
      <c r="E1" s="42"/>
      <c r="F1" s="42"/>
      <c r="G1" s="42"/>
      <c r="H1" s="42"/>
      <c r="I1" s="8"/>
      <c r="J1" s="8"/>
      <c r="K1" s="8"/>
      <c r="L1" s="8"/>
      <c r="M1" s="8"/>
      <c r="N1" s="8"/>
      <c r="O1" s="8"/>
      <c r="P1" s="8"/>
      <c r="Q1" s="8"/>
      <c r="R1" s="8"/>
      <c r="S1" s="8"/>
      <c r="T1" s="8"/>
      <c r="U1" s="8"/>
      <c r="V1" s="8"/>
      <c r="W1" s="8"/>
      <c r="X1" s="8"/>
      <c r="Y1" s="8"/>
      <c r="Z1" s="8"/>
      <c r="AA1" s="8"/>
      <c r="AB1" s="8"/>
      <c r="AC1" s="8"/>
    </row>
    <row r="2" spans="1:29" x14ac:dyDescent="0.25">
      <c r="A2" s="8"/>
      <c r="B2" s="43" t="s">
        <v>71</v>
      </c>
      <c r="C2" s="43"/>
      <c r="D2" s="43"/>
      <c r="E2" s="43"/>
      <c r="F2" s="43"/>
      <c r="G2" s="43"/>
      <c r="H2" s="43"/>
      <c r="I2" s="8"/>
      <c r="J2" s="8"/>
      <c r="K2" s="8"/>
      <c r="L2" s="8"/>
      <c r="M2" s="8"/>
      <c r="N2" s="8"/>
      <c r="O2" s="8"/>
      <c r="P2" s="8"/>
      <c r="Q2" s="8"/>
      <c r="R2" s="8"/>
      <c r="S2" s="8"/>
      <c r="T2" s="8"/>
      <c r="U2" s="8"/>
      <c r="V2" s="8"/>
      <c r="W2" s="8"/>
      <c r="X2" s="8"/>
      <c r="Y2" s="8"/>
      <c r="Z2" s="8"/>
      <c r="AA2" s="8"/>
      <c r="AB2" s="8"/>
      <c r="AC2" s="8"/>
    </row>
    <row r="3" spans="1:29" x14ac:dyDescent="0.25">
      <c r="A3" s="8"/>
      <c r="B3" s="9"/>
      <c r="C3" s="9"/>
      <c r="D3" s="9"/>
      <c r="E3" s="9"/>
      <c r="F3" s="9"/>
      <c r="G3" s="9"/>
      <c r="H3" s="9"/>
      <c r="I3" s="8"/>
      <c r="J3" s="8"/>
      <c r="K3" s="8"/>
      <c r="L3" s="8"/>
      <c r="M3" s="8"/>
      <c r="N3" s="8"/>
      <c r="O3" s="8"/>
      <c r="P3" s="8"/>
      <c r="Q3" s="8"/>
      <c r="R3" s="8"/>
      <c r="S3" s="8"/>
      <c r="T3" s="8"/>
      <c r="U3" s="8"/>
      <c r="V3" s="8"/>
      <c r="W3" s="8"/>
      <c r="X3" s="8"/>
      <c r="Y3" s="8"/>
      <c r="Z3" s="8"/>
      <c r="AA3" s="8"/>
      <c r="AB3" s="8"/>
      <c r="AC3" s="8"/>
    </row>
    <row r="4" spans="1:29" x14ac:dyDescent="0.25">
      <c r="A4" s="8"/>
      <c r="B4" s="1" t="s">
        <v>24</v>
      </c>
      <c r="C4" s="1" t="s">
        <v>72</v>
      </c>
      <c r="D4" s="1" t="s">
        <v>73</v>
      </c>
      <c r="E4" s="1" t="s">
        <v>74</v>
      </c>
      <c r="F4" s="1" t="s">
        <v>75</v>
      </c>
      <c r="G4" s="1" t="s">
        <v>76</v>
      </c>
      <c r="H4" s="1" t="s">
        <v>77</v>
      </c>
      <c r="I4" s="8"/>
      <c r="J4" s="8"/>
      <c r="K4" s="8"/>
      <c r="L4" s="8"/>
      <c r="M4" s="8"/>
      <c r="N4" s="8"/>
      <c r="O4" s="8"/>
      <c r="P4" s="8"/>
      <c r="Q4" s="8"/>
      <c r="R4" s="8"/>
      <c r="S4" s="8"/>
      <c r="T4" s="8"/>
      <c r="U4" s="8"/>
      <c r="V4" s="8"/>
      <c r="W4" s="8"/>
      <c r="X4" s="8"/>
      <c r="Y4" s="8"/>
      <c r="Z4" s="8"/>
      <c r="AA4" s="8"/>
      <c r="AB4" s="8"/>
      <c r="AC4" s="8"/>
    </row>
    <row r="5" spans="1:29" x14ac:dyDescent="0.25">
      <c r="A5" s="8"/>
      <c r="B5" s="1" t="s">
        <v>32</v>
      </c>
      <c r="C5" s="1" t="s">
        <v>78</v>
      </c>
      <c r="D5" s="2">
        <v>46205</v>
      </c>
      <c r="E5" s="2">
        <v>46205</v>
      </c>
      <c r="F5" s="1" t="s">
        <v>79</v>
      </c>
      <c r="G5" s="3">
        <f>IF(tblStatus[[#This Row],[ResolvedDate]]="","",(tblStatus[[#This Row],[ResolvedDate]]-INDEX(tblQueries[ReceivedDate],MATCH(tblStatus[[#This Row],[QueryID]],tblQueries[QueryID],0)))*24)</f>
        <v>24</v>
      </c>
      <c r="H5" s="4">
        <f ca="1">IF(tblStatus[[#This Row],[ResolvedDate]]="",IF((NOW()-INDEX(tblQueries[ReceivedDate],MATCH(tblStatus[[#This Row],[QueryID]],tblQueries[QueryID],0)))*24&gt;INDEX(tblCategories[SLAHours],MATCH(INDEX(tblQueries[Category],MATCH(tblStatus[[#This Row],[QueryID]],tblQueries[QueryID],0)),tblCategories[Category],0)),1,0),IF(tblStatus[[#This Row],[TimeToResolveHours]]&gt;INDEX(tblCategories[SLAHours],MATCH(INDEX(tblQueries[Category],MATCH(tblStatus[[#This Row],[QueryID]],tblQueries[QueryID],0)),tblCategories[Category],0)),1,0))</f>
        <v>0</v>
      </c>
      <c r="I5" s="8"/>
      <c r="J5" s="8"/>
      <c r="K5" s="8"/>
      <c r="L5" s="8"/>
      <c r="M5" s="8"/>
      <c r="N5" s="8"/>
      <c r="O5" s="8"/>
      <c r="P5" s="8"/>
      <c r="Q5" s="8"/>
      <c r="R5" s="8"/>
      <c r="S5" s="8"/>
      <c r="T5" s="8"/>
      <c r="U5" s="8"/>
      <c r="V5" s="8"/>
      <c r="W5" s="8"/>
      <c r="X5" s="8"/>
      <c r="Y5" s="8"/>
      <c r="Z5" s="8"/>
      <c r="AA5" s="8"/>
      <c r="AB5" s="8"/>
      <c r="AC5" s="8"/>
    </row>
    <row r="6" spans="1:29" x14ac:dyDescent="0.25">
      <c r="A6" s="8"/>
      <c r="B6" s="1" t="s">
        <v>39</v>
      </c>
      <c r="C6" s="1" t="s">
        <v>80</v>
      </c>
      <c r="D6" s="2">
        <v>46204</v>
      </c>
      <c r="E6" s="2"/>
      <c r="F6" s="1" t="s">
        <v>81</v>
      </c>
      <c r="G6" s="3" t="str">
        <f>IF(tblStatus[[#This Row],[ResolvedDate]]="","",(tblStatus[[#This Row],[ResolvedDate]]-INDEX(tblQueries[ReceivedDate],MATCH(tblStatus[[#This Row],[QueryID]],tblQueries[QueryID],0)))*24)</f>
        <v/>
      </c>
      <c r="H6" s="4">
        <f ca="1">IF(tblStatus[[#This Row],[ResolvedDate]]="",IF((NOW()-INDEX(tblQueries[ReceivedDate],MATCH(tblStatus[[#This Row],[QueryID]],tblQueries[QueryID],0)))*24&gt;INDEX(tblCategories[SLAHours],MATCH(INDEX(tblQueries[Category],MATCH(tblStatus[[#This Row],[QueryID]],tblQueries[QueryID],0)),tblCategories[Category],0)),1,0),IF(tblStatus[[#This Row],[TimeToResolveHours]]&gt;INDEX(tblCategories[SLAHours],MATCH(INDEX(tblQueries[Category],MATCH(tblStatus[[#This Row],[QueryID]],tblQueries[QueryID],0)),tblCategories[Category],0)),1,0))</f>
        <v>1</v>
      </c>
      <c r="I6" s="8"/>
      <c r="J6" s="8"/>
      <c r="K6" s="8"/>
      <c r="L6" s="8"/>
      <c r="M6" s="8"/>
      <c r="N6" s="8"/>
      <c r="O6" s="8"/>
      <c r="P6" s="8"/>
      <c r="Q6" s="8"/>
      <c r="R6" s="8"/>
      <c r="S6" s="8"/>
      <c r="T6" s="8"/>
      <c r="U6" s="8"/>
      <c r="V6" s="8"/>
      <c r="W6" s="8"/>
      <c r="X6" s="8"/>
      <c r="Y6" s="8"/>
      <c r="Z6" s="8"/>
      <c r="AA6" s="8"/>
      <c r="AB6" s="8"/>
      <c r="AC6" s="8"/>
    </row>
    <row r="7" spans="1:29" x14ac:dyDescent="0.25">
      <c r="A7" s="8"/>
      <c r="B7" s="1" t="s">
        <v>46</v>
      </c>
      <c r="C7" s="1" t="s">
        <v>78</v>
      </c>
      <c r="D7" s="2">
        <v>46205</v>
      </c>
      <c r="E7" s="2">
        <v>46205</v>
      </c>
      <c r="F7" s="1" t="s">
        <v>82</v>
      </c>
      <c r="G7" s="3">
        <f>IF(tblStatus[[#This Row],[ResolvedDate]]="","",(tblStatus[[#This Row],[ResolvedDate]]-INDEX(tblQueries[ReceivedDate],MATCH(tblStatus[[#This Row],[QueryID]],tblQueries[QueryID],0)))*24)</f>
        <v>0</v>
      </c>
      <c r="H7" s="4">
        <f ca="1">IF(tblStatus[[#This Row],[ResolvedDate]]="",IF((NOW()-INDEX(tblQueries[ReceivedDate],MATCH(tblStatus[[#This Row],[QueryID]],tblQueries[QueryID],0)))*24&gt;INDEX(tblCategories[SLAHours],MATCH(INDEX(tblQueries[Category],MATCH(tblStatus[[#This Row],[QueryID]],tblQueries[QueryID],0)),tblCategories[Category],0)),1,0),IF(tblStatus[[#This Row],[TimeToResolveHours]]&gt;INDEX(tblCategories[SLAHours],MATCH(INDEX(tblQueries[Category],MATCH(tblStatus[[#This Row],[QueryID]],tblQueries[QueryID],0)),tblCategories[Category],0)),1,0))</f>
        <v>0</v>
      </c>
      <c r="I7" s="8"/>
      <c r="J7" s="8"/>
      <c r="K7" s="8"/>
      <c r="L7" s="8"/>
      <c r="M7" s="8"/>
      <c r="N7" s="8"/>
      <c r="O7" s="8"/>
      <c r="P7" s="8"/>
      <c r="Q7" s="8"/>
      <c r="R7" s="8"/>
      <c r="S7" s="8"/>
      <c r="T7" s="8"/>
      <c r="U7" s="8"/>
      <c r="V7" s="8"/>
      <c r="W7" s="8"/>
      <c r="X7" s="8"/>
      <c r="Y7" s="8"/>
      <c r="Z7" s="8"/>
      <c r="AA7" s="8"/>
      <c r="AB7" s="8"/>
      <c r="AC7" s="8"/>
    </row>
    <row r="8" spans="1:29" x14ac:dyDescent="0.25">
      <c r="A8" s="8"/>
      <c r="B8" s="1" t="s">
        <v>52</v>
      </c>
      <c r="C8" s="1" t="s">
        <v>78</v>
      </c>
      <c r="D8" s="2">
        <v>46207</v>
      </c>
      <c r="E8" s="2">
        <v>46207</v>
      </c>
      <c r="F8" s="1" t="s">
        <v>83</v>
      </c>
      <c r="G8" s="3">
        <f>IF(tblStatus[[#This Row],[ResolvedDate]]="","",(tblStatus[[#This Row],[ResolvedDate]]-INDEX(tblQueries[ReceivedDate],MATCH(tblStatus[[#This Row],[QueryID]],tblQueries[QueryID],0)))*24)</f>
        <v>24</v>
      </c>
      <c r="H8" s="4">
        <f ca="1">IF(tblStatus[[#This Row],[ResolvedDate]]="",IF((NOW()-INDEX(tblQueries[ReceivedDate],MATCH(tblStatus[[#This Row],[QueryID]],tblQueries[QueryID],0)))*24&gt;INDEX(tblCategories[SLAHours],MATCH(INDEX(tblQueries[Category],MATCH(tblStatus[[#This Row],[QueryID]],tblQueries[QueryID],0)),tblCategories[Category],0)),1,0),IF(tblStatus[[#This Row],[TimeToResolveHours]]&gt;INDEX(tblCategories[SLAHours],MATCH(INDEX(tblQueries[Category],MATCH(tblStatus[[#This Row],[QueryID]],tblQueries[QueryID],0)),tblCategories[Category],0)),1,0))</f>
        <v>0</v>
      </c>
      <c r="I8" s="8"/>
      <c r="J8" s="8"/>
      <c r="K8" s="8"/>
      <c r="L8" s="8"/>
      <c r="M8" s="8"/>
      <c r="N8" s="8"/>
      <c r="O8" s="8"/>
      <c r="P8" s="8"/>
      <c r="Q8" s="8"/>
      <c r="R8" s="8"/>
      <c r="S8" s="8"/>
      <c r="T8" s="8"/>
      <c r="U8" s="8"/>
      <c r="V8" s="8"/>
      <c r="W8" s="8"/>
      <c r="X8" s="8"/>
      <c r="Y8" s="8"/>
      <c r="Z8" s="8"/>
      <c r="AA8" s="8"/>
      <c r="AB8" s="8"/>
      <c r="AC8" s="8"/>
    </row>
    <row r="9" spans="1:29" x14ac:dyDescent="0.25">
      <c r="A9" s="8"/>
      <c r="B9" s="1" t="s">
        <v>58</v>
      </c>
      <c r="C9" s="1" t="s">
        <v>80</v>
      </c>
      <c r="D9" s="2">
        <v>46207</v>
      </c>
      <c r="E9" s="2"/>
      <c r="F9" s="1" t="s">
        <v>84</v>
      </c>
      <c r="G9" s="3" t="str">
        <f>IF(tblStatus[[#This Row],[ResolvedDate]]="","",(tblStatus[[#This Row],[ResolvedDate]]-INDEX(tblQueries[ReceivedDate],MATCH(tblStatus[[#This Row],[QueryID]],tblQueries[QueryID],0)))*24)</f>
        <v/>
      </c>
      <c r="H9" s="4">
        <f ca="1">IF(tblStatus[[#This Row],[ResolvedDate]]="",IF((NOW()-INDEX(tblQueries[ReceivedDate],MATCH(tblStatus[[#This Row],[QueryID]],tblQueries[QueryID],0)))*24&gt;INDEX(tblCategories[SLAHours],MATCH(INDEX(tblQueries[Category],MATCH(tblStatus[[#This Row],[QueryID]],tblQueries[QueryID],0)),tblCategories[Category],0)),1,0),IF(tblStatus[[#This Row],[TimeToResolveHours]]&gt;INDEX(tblCategories[SLAHours],MATCH(INDEX(tblQueries[Category],MATCH(tblStatus[[#This Row],[QueryID]],tblQueries[QueryID],0)),tblCategories[Category],0)),1,0))</f>
        <v>1</v>
      </c>
      <c r="I9" s="8"/>
      <c r="J9" s="8"/>
      <c r="K9" s="8"/>
      <c r="L9" s="8"/>
      <c r="M9" s="8"/>
      <c r="N9" s="8"/>
      <c r="O9" s="8"/>
      <c r="P9" s="8"/>
      <c r="Q9" s="8"/>
      <c r="R9" s="8"/>
      <c r="S9" s="8"/>
      <c r="T9" s="8"/>
      <c r="U9" s="8"/>
      <c r="V9" s="8"/>
      <c r="W9" s="8"/>
      <c r="X9" s="8"/>
      <c r="Y9" s="8"/>
      <c r="Z9" s="8"/>
      <c r="AA9" s="8"/>
      <c r="AB9" s="8"/>
      <c r="AC9" s="8"/>
    </row>
    <row r="10" spans="1:29" x14ac:dyDescent="0.25">
      <c r="A10" s="8"/>
      <c r="B10" s="1" t="s">
        <v>61</v>
      </c>
      <c r="C10" s="1" t="s">
        <v>78</v>
      </c>
      <c r="D10" s="2">
        <v>46209</v>
      </c>
      <c r="E10" s="2">
        <v>46209</v>
      </c>
      <c r="F10" s="1" t="s">
        <v>85</v>
      </c>
      <c r="G10" s="3">
        <f>IF(tblStatus[[#This Row],[ResolvedDate]]="","",(tblStatus[[#This Row],[ResolvedDate]]-INDEX(tblQueries[ReceivedDate],MATCH(tblStatus[[#This Row],[QueryID]],tblQueries[QueryID],0)))*24)</f>
        <v>24</v>
      </c>
      <c r="H10" s="4">
        <f ca="1">IF(tblStatus[[#This Row],[ResolvedDate]]="",IF((NOW()-INDEX(tblQueries[ReceivedDate],MATCH(tblStatus[[#This Row],[QueryID]],tblQueries[QueryID],0)))*24&gt;INDEX(tblCategories[SLAHours],MATCH(INDEX(tblQueries[Category],MATCH(tblStatus[[#This Row],[QueryID]],tblQueries[QueryID],0)),tblCategories[Category],0)),1,0),IF(tblStatus[[#This Row],[TimeToResolveHours]]&gt;INDEX(tblCategories[SLAHours],MATCH(INDEX(tblQueries[Category],MATCH(tblStatus[[#This Row],[QueryID]],tblQueries[QueryID],0)),tblCategories[Category],0)),1,0))</f>
        <v>0</v>
      </c>
      <c r="I10" s="8"/>
      <c r="J10" s="8"/>
      <c r="K10" s="8"/>
      <c r="L10" s="8"/>
      <c r="M10" s="8"/>
      <c r="N10" s="8"/>
      <c r="O10" s="8"/>
      <c r="P10" s="8"/>
      <c r="Q10" s="8"/>
      <c r="R10" s="8"/>
      <c r="S10" s="8"/>
      <c r="T10" s="8"/>
      <c r="U10" s="8"/>
      <c r="V10" s="8"/>
      <c r="W10" s="8"/>
      <c r="X10" s="8"/>
      <c r="Y10" s="8"/>
      <c r="Z10" s="8"/>
      <c r="AA10" s="8"/>
      <c r="AB10" s="8"/>
      <c r="AC10" s="8"/>
    </row>
    <row r="11" spans="1:29" x14ac:dyDescent="0.25">
      <c r="A11" s="8"/>
      <c r="B11" s="1" t="s">
        <v>64</v>
      </c>
      <c r="C11" s="1" t="s">
        <v>80</v>
      </c>
      <c r="D11" s="2">
        <v>46209</v>
      </c>
      <c r="E11" s="2"/>
      <c r="F11" s="1" t="s">
        <v>86</v>
      </c>
      <c r="G11" s="3" t="str">
        <f>IF(tblStatus[[#This Row],[ResolvedDate]]="","",(tblStatus[[#This Row],[ResolvedDate]]-INDEX(tblQueries[ReceivedDate],MATCH(tblStatus[[#This Row],[QueryID]],tblQueries[QueryID],0)))*24)</f>
        <v/>
      </c>
      <c r="H11" s="4">
        <f ca="1">IF(tblStatus[[#This Row],[ResolvedDate]]="",IF((NOW()-INDEX(tblQueries[ReceivedDate],MATCH(tblStatus[[#This Row],[QueryID]],tblQueries[QueryID],0)))*24&gt;INDEX(tblCategories[SLAHours],MATCH(INDEX(tblQueries[Category],MATCH(tblStatus[[#This Row],[QueryID]],tblQueries[QueryID],0)),tblCategories[Category],0)),1,0),IF(tblStatus[[#This Row],[TimeToResolveHours]]&gt;INDEX(tblCategories[SLAHours],MATCH(INDEX(tblQueries[Category],MATCH(tblStatus[[#This Row],[QueryID]],tblQueries[QueryID],0)),tblCategories[Category],0)),1,0))</f>
        <v>1</v>
      </c>
      <c r="I11" s="8"/>
      <c r="J11" s="8"/>
      <c r="K11" s="8"/>
      <c r="L11" s="8"/>
      <c r="M11" s="8"/>
      <c r="N11" s="8"/>
      <c r="O11" s="8"/>
      <c r="P11" s="8"/>
      <c r="Q11" s="8"/>
      <c r="R11" s="8"/>
      <c r="S11" s="8"/>
      <c r="T11" s="8"/>
      <c r="U11" s="8"/>
      <c r="V11" s="8"/>
      <c r="W11" s="8"/>
      <c r="X11" s="8"/>
      <c r="Y11" s="8"/>
      <c r="Z11" s="8"/>
      <c r="AA11" s="8"/>
      <c r="AB11" s="8"/>
      <c r="AC11" s="8"/>
    </row>
    <row r="12" spans="1:29" x14ac:dyDescent="0.25">
      <c r="A12" s="8"/>
      <c r="B12" s="1" t="s">
        <v>67</v>
      </c>
      <c r="C12" s="1" t="s">
        <v>78</v>
      </c>
      <c r="D12" s="2">
        <v>46211</v>
      </c>
      <c r="E12" s="2">
        <v>46211</v>
      </c>
      <c r="F12" s="1" t="s">
        <v>87</v>
      </c>
      <c r="G12" s="3">
        <f>IF(tblStatus[[#This Row],[ResolvedDate]]="","",(tblStatus[[#This Row],[ResolvedDate]]-INDEX(tblQueries[ReceivedDate],MATCH(tblStatus[[#This Row],[QueryID]],tblQueries[QueryID],0)))*24)</f>
        <v>24</v>
      </c>
      <c r="H12" s="4">
        <f ca="1">IF(tblStatus[[#This Row],[ResolvedDate]]="",IF((NOW()-INDEX(tblQueries[ReceivedDate],MATCH(tblStatus[[#This Row],[QueryID]],tblQueries[QueryID],0)))*24&gt;INDEX(tblCategories[SLAHours],MATCH(INDEX(tblQueries[Category],MATCH(tblStatus[[#This Row],[QueryID]],tblQueries[QueryID],0)),tblCategories[Category],0)),1,0),IF(tblStatus[[#This Row],[TimeToResolveHours]]&gt;INDEX(tblCategories[SLAHours],MATCH(INDEX(tblQueries[Category],MATCH(tblStatus[[#This Row],[QueryID]],tblQueries[QueryID],0)),tblCategories[Category],0)),1,0))</f>
        <v>0</v>
      </c>
      <c r="I12" s="8"/>
      <c r="J12" s="8"/>
      <c r="K12" s="8"/>
      <c r="L12" s="8"/>
      <c r="M12" s="8"/>
      <c r="N12" s="8"/>
      <c r="O12" s="8"/>
      <c r="P12" s="8"/>
      <c r="Q12" s="8"/>
      <c r="R12" s="8"/>
      <c r="S12" s="8"/>
      <c r="T12" s="8"/>
      <c r="U12" s="8"/>
      <c r="V12" s="8"/>
      <c r="W12" s="8"/>
      <c r="X12" s="8"/>
      <c r="Y12" s="8"/>
      <c r="Z12" s="8"/>
      <c r="AA12" s="8"/>
      <c r="AB12" s="8"/>
      <c r="AC12" s="8"/>
    </row>
    <row r="13" spans="1:29" x14ac:dyDescent="0.25">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row>
    <row r="14" spans="1:29" x14ac:dyDescent="0.25">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row>
    <row r="15" spans="1:29" x14ac:dyDescent="0.25">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row>
    <row r="16" spans="1:29" x14ac:dyDescent="0.25">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row>
    <row r="17" spans="1:29" x14ac:dyDescent="0.25">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row>
    <row r="18" spans="1:29" x14ac:dyDescent="0.25">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row>
    <row r="19" spans="1:29" x14ac:dyDescent="0.25">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row>
    <row r="20" spans="1:29" x14ac:dyDescent="0.25">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row>
    <row r="21" spans="1:29" x14ac:dyDescent="0.2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row>
    <row r="22" spans="1:29" x14ac:dyDescent="0.25">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row>
    <row r="23" spans="1:29" x14ac:dyDescent="0.25">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row>
    <row r="24" spans="1:29" x14ac:dyDescent="0.25">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row>
    <row r="25" spans="1:29" x14ac:dyDescent="0.25">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row>
    <row r="26" spans="1:29" x14ac:dyDescent="0.25">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row>
    <row r="27" spans="1:29" x14ac:dyDescent="0.25">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row>
    <row r="28" spans="1:29" x14ac:dyDescent="0.2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row>
    <row r="29" spans="1:29" x14ac:dyDescent="0.2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row>
    <row r="30" spans="1:29" x14ac:dyDescent="0.2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row>
    <row r="31" spans="1:29" x14ac:dyDescent="0.2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row>
    <row r="32" spans="1:29" x14ac:dyDescent="0.2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row>
    <row r="33" spans="1:29" x14ac:dyDescent="0.2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row>
    <row r="34" spans="1:29" x14ac:dyDescent="0.2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row>
    <row r="35" spans="1:29" x14ac:dyDescent="0.25">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row>
    <row r="36" spans="1:29" x14ac:dyDescent="0.25">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row>
    <row r="37" spans="1:29" x14ac:dyDescent="0.25">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row>
    <row r="38" spans="1:29" x14ac:dyDescent="0.25">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row>
    <row r="39" spans="1:29" x14ac:dyDescent="0.25">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row>
    <row r="40" spans="1:29" x14ac:dyDescent="0.25">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row>
    <row r="41" spans="1:29" x14ac:dyDescent="0.25">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row>
    <row r="42" spans="1:29" x14ac:dyDescent="0.2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row>
    <row r="43" spans="1:29" x14ac:dyDescent="0.25">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row>
    <row r="44" spans="1:29" x14ac:dyDescent="0.2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row>
    <row r="45" spans="1:29" x14ac:dyDescent="0.2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row>
    <row r="46" spans="1:29" x14ac:dyDescent="0.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row>
    <row r="47" spans="1:29" x14ac:dyDescent="0.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row>
    <row r="48" spans="1:29" x14ac:dyDescent="0.2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row>
    <row r="49" spans="1:29"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row>
    <row r="50" spans="1:29" x14ac:dyDescent="0.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row>
    <row r="51" spans="1:29"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row>
    <row r="52" spans="1:29" x14ac:dyDescent="0.2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row>
    <row r="53" spans="1:29"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row>
    <row r="54" spans="1:29" x14ac:dyDescent="0.2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row>
    <row r="55" spans="1:29" x14ac:dyDescent="0.2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row>
    <row r="56" spans="1:29" x14ac:dyDescent="0.2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row>
    <row r="57" spans="1:29" x14ac:dyDescent="0.2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row>
    <row r="58" spans="1:29" x14ac:dyDescent="0.2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row>
    <row r="59" spans="1:29" x14ac:dyDescent="0.25">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row>
    <row r="60" spans="1:29" x14ac:dyDescent="0.25">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row>
    <row r="61" spans="1:29" x14ac:dyDescent="0.25">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row>
    <row r="62" spans="1:29" x14ac:dyDescent="0.25">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row>
    <row r="63" spans="1:29" x14ac:dyDescent="0.25">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row>
    <row r="64" spans="1:29" x14ac:dyDescent="0.2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row>
    <row r="65" spans="1:29" x14ac:dyDescent="0.2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row>
    <row r="66" spans="1:29" x14ac:dyDescent="0.2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row>
    <row r="67" spans="1:29" x14ac:dyDescent="0.2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row>
    <row r="68" spans="1:29" x14ac:dyDescent="0.2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row>
    <row r="69" spans="1:29" x14ac:dyDescent="0.25">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row>
    <row r="70" spans="1:29" x14ac:dyDescent="0.2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row>
  </sheetData>
  <mergeCells count="2">
    <mergeCell ref="B1:H1"/>
    <mergeCell ref="B2:H2"/>
  </mergeCells>
  <conditionalFormatting sqref="H5:H12">
    <cfRule type="cellIs" dxfId="0" priority="1" operator="equal">
      <formula>1</formula>
    </cfRule>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12734-1C7A-4207-8732-16C9FF6D55B5}">
  <sheetPr>
    <tabColor rgb="FFC00000"/>
  </sheetPr>
  <dimension ref="A1:AF70"/>
  <sheetViews>
    <sheetView workbookViewId="0">
      <selection activeCell="E8" sqref="B8:E70"/>
    </sheetView>
  </sheetViews>
  <sheetFormatPr defaultRowHeight="15" x14ac:dyDescent="0.25"/>
  <cols>
    <col min="2" max="2" width="18.140625" customWidth="1"/>
    <col min="3" max="3" width="17.140625" customWidth="1"/>
    <col min="4" max="4" width="11.42578125" customWidth="1"/>
    <col min="5" max="5" width="22.85546875" customWidth="1"/>
  </cols>
  <sheetData>
    <row r="1" spans="1:32" ht="24" x14ac:dyDescent="0.25">
      <c r="A1" s="8"/>
      <c r="B1" s="42" t="s">
        <v>88</v>
      </c>
      <c r="C1" s="42"/>
      <c r="D1" s="42"/>
      <c r="E1" s="42"/>
      <c r="F1" s="8"/>
      <c r="G1" s="8"/>
      <c r="H1" s="8"/>
      <c r="I1" s="8"/>
      <c r="J1" s="8"/>
      <c r="K1" s="8"/>
      <c r="L1" s="8"/>
      <c r="M1" s="8"/>
      <c r="N1" s="8"/>
      <c r="O1" s="8"/>
      <c r="P1" s="8"/>
      <c r="Q1" s="8"/>
      <c r="R1" s="8"/>
      <c r="S1" s="8"/>
      <c r="T1" s="8"/>
      <c r="U1" s="8"/>
      <c r="V1" s="8"/>
      <c r="W1" s="8"/>
      <c r="X1" s="8"/>
      <c r="Y1" s="8"/>
      <c r="Z1" s="8"/>
      <c r="AA1" s="8"/>
      <c r="AB1" s="8"/>
      <c r="AC1" s="8"/>
      <c r="AD1" s="8"/>
      <c r="AE1" s="8"/>
      <c r="AF1" s="8"/>
    </row>
    <row r="2" spans="1:32" x14ac:dyDescent="0.25">
      <c r="A2" s="8"/>
      <c r="B2" s="43" t="s">
        <v>89</v>
      </c>
      <c r="C2" s="43"/>
      <c r="D2" s="43"/>
      <c r="E2" s="43"/>
      <c r="F2" s="8"/>
      <c r="G2" s="8"/>
      <c r="H2" s="8"/>
      <c r="I2" s="8"/>
      <c r="J2" s="8"/>
      <c r="K2" s="8"/>
      <c r="L2" s="8"/>
      <c r="M2" s="8"/>
      <c r="N2" s="8"/>
      <c r="O2" s="8"/>
      <c r="P2" s="8"/>
      <c r="Q2" s="8"/>
      <c r="R2" s="8"/>
      <c r="S2" s="8"/>
      <c r="T2" s="8"/>
      <c r="U2" s="8"/>
      <c r="V2" s="8"/>
      <c r="W2" s="8"/>
      <c r="X2" s="8"/>
      <c r="Y2" s="8"/>
      <c r="Z2" s="8"/>
      <c r="AA2" s="8"/>
      <c r="AB2" s="8"/>
      <c r="AC2" s="8"/>
      <c r="AD2" s="8"/>
      <c r="AE2" s="8"/>
      <c r="AF2" s="8"/>
    </row>
    <row r="3" spans="1:32" x14ac:dyDescent="0.25">
      <c r="A3" s="8"/>
      <c r="B3" s="9"/>
      <c r="C3" s="9"/>
      <c r="D3" s="9"/>
      <c r="E3" s="9"/>
      <c r="F3" s="8"/>
      <c r="G3" s="8"/>
      <c r="H3" s="8"/>
      <c r="I3" s="8"/>
      <c r="J3" s="8"/>
      <c r="K3" s="8"/>
      <c r="L3" s="8"/>
      <c r="M3" s="8"/>
      <c r="N3" s="8"/>
      <c r="O3" s="8"/>
      <c r="P3" s="8"/>
      <c r="Q3" s="8"/>
      <c r="R3" s="8"/>
      <c r="S3" s="8"/>
      <c r="T3" s="8"/>
      <c r="U3" s="8"/>
      <c r="V3" s="8"/>
      <c r="W3" s="8"/>
      <c r="X3" s="8"/>
      <c r="Y3" s="8"/>
      <c r="Z3" s="8"/>
      <c r="AA3" s="8"/>
      <c r="AB3" s="8"/>
      <c r="AC3" s="8"/>
      <c r="AD3" s="8"/>
      <c r="AE3" s="8"/>
      <c r="AF3" s="8"/>
    </row>
    <row r="4" spans="1:32" x14ac:dyDescent="0.25">
      <c r="A4" s="8"/>
      <c r="B4" s="1" t="s">
        <v>90</v>
      </c>
      <c r="C4" s="1" t="s">
        <v>91</v>
      </c>
      <c r="D4" s="1" t="s">
        <v>92</v>
      </c>
      <c r="E4" s="1" t="s">
        <v>93</v>
      </c>
      <c r="F4" s="8"/>
      <c r="G4" s="8"/>
      <c r="H4" s="8"/>
      <c r="I4" s="8"/>
      <c r="J4" s="8"/>
      <c r="K4" s="8"/>
      <c r="L4" s="8"/>
      <c r="M4" s="8"/>
      <c r="N4" s="8"/>
      <c r="O4" s="8"/>
      <c r="P4" s="8"/>
      <c r="Q4" s="8"/>
      <c r="R4" s="8"/>
      <c r="S4" s="8"/>
      <c r="T4" s="8"/>
      <c r="U4" s="8"/>
      <c r="V4" s="8"/>
      <c r="W4" s="8"/>
      <c r="X4" s="8"/>
      <c r="Y4" s="8"/>
      <c r="Z4" s="8"/>
      <c r="AA4" s="8"/>
      <c r="AB4" s="8"/>
      <c r="AC4" s="8"/>
      <c r="AD4" s="8"/>
      <c r="AE4" s="8"/>
      <c r="AF4" s="8"/>
    </row>
    <row r="5" spans="1:32" x14ac:dyDescent="0.25">
      <c r="A5" s="8"/>
      <c r="B5" s="1" t="s">
        <v>36</v>
      </c>
      <c r="C5" s="1" t="s">
        <v>34</v>
      </c>
      <c r="D5" s="3">
        <v>1</v>
      </c>
      <c r="E5" s="5">
        <v>20</v>
      </c>
      <c r="F5" s="8"/>
      <c r="G5" s="8"/>
      <c r="H5" s="8"/>
      <c r="I5" s="8"/>
      <c r="J5" s="8"/>
      <c r="K5" s="8"/>
      <c r="L5" s="8"/>
      <c r="M5" s="8"/>
      <c r="N5" s="8"/>
      <c r="O5" s="8"/>
      <c r="P5" s="8"/>
      <c r="Q5" s="8"/>
      <c r="R5" s="8"/>
      <c r="S5" s="8"/>
      <c r="T5" s="8"/>
      <c r="U5" s="8"/>
      <c r="V5" s="8"/>
      <c r="W5" s="8"/>
      <c r="X5" s="8"/>
      <c r="Y5" s="8"/>
      <c r="Z5" s="8"/>
      <c r="AA5" s="8"/>
      <c r="AB5" s="8"/>
      <c r="AC5" s="8"/>
      <c r="AD5" s="8"/>
      <c r="AE5" s="8"/>
      <c r="AF5" s="8"/>
    </row>
    <row r="6" spans="1:32" x14ac:dyDescent="0.25">
      <c r="A6" s="8"/>
      <c r="B6" s="1" t="s">
        <v>43</v>
      </c>
      <c r="C6" s="1" t="s">
        <v>41</v>
      </c>
      <c r="D6" s="3">
        <v>0.8</v>
      </c>
      <c r="E6" s="5">
        <v>16</v>
      </c>
      <c r="F6" s="8"/>
      <c r="G6" s="8"/>
      <c r="H6" s="8"/>
      <c r="I6" s="8"/>
      <c r="J6" s="8"/>
      <c r="K6" s="8"/>
      <c r="L6" s="8"/>
      <c r="M6" s="8"/>
      <c r="N6" s="8"/>
      <c r="O6" s="8"/>
      <c r="P6" s="8"/>
      <c r="Q6" s="8"/>
      <c r="R6" s="8"/>
      <c r="S6" s="8"/>
      <c r="T6" s="8"/>
      <c r="U6" s="8"/>
      <c r="V6" s="8"/>
      <c r="W6" s="8"/>
      <c r="X6" s="8"/>
      <c r="Y6" s="8"/>
      <c r="Z6" s="8"/>
      <c r="AA6" s="8"/>
      <c r="AB6" s="8"/>
      <c r="AC6" s="8"/>
      <c r="AD6" s="8"/>
      <c r="AE6" s="8"/>
      <c r="AF6" s="8"/>
    </row>
    <row r="7" spans="1:32" x14ac:dyDescent="0.25">
      <c r="A7" s="8"/>
      <c r="B7" s="1" t="s">
        <v>49</v>
      </c>
      <c r="C7" s="1" t="s">
        <v>34</v>
      </c>
      <c r="D7" s="3">
        <v>1</v>
      </c>
      <c r="E7" s="5">
        <v>20</v>
      </c>
      <c r="F7" s="8"/>
      <c r="G7" s="8"/>
      <c r="H7" s="8"/>
      <c r="I7" s="8"/>
      <c r="J7" s="8"/>
      <c r="K7" s="8"/>
      <c r="L7" s="8"/>
      <c r="M7" s="8"/>
      <c r="N7" s="8"/>
      <c r="O7" s="8"/>
      <c r="P7" s="8"/>
      <c r="Q7" s="8"/>
      <c r="R7" s="8"/>
      <c r="S7" s="8"/>
      <c r="T7" s="8"/>
      <c r="U7" s="8"/>
      <c r="V7" s="8"/>
      <c r="W7" s="8"/>
      <c r="X7" s="8"/>
      <c r="Y7" s="8"/>
      <c r="Z7" s="8"/>
      <c r="AA7" s="8"/>
      <c r="AB7" s="8"/>
      <c r="AC7" s="8"/>
      <c r="AD7" s="8"/>
      <c r="AE7" s="8"/>
      <c r="AF7" s="8"/>
    </row>
    <row r="8" spans="1:32" x14ac:dyDescent="0.25">
      <c r="A8" s="8"/>
      <c r="B8" s="1" t="s">
        <v>55</v>
      </c>
      <c r="C8" s="1" t="s">
        <v>53</v>
      </c>
      <c r="D8" s="3">
        <v>0.6</v>
      </c>
      <c r="E8" s="5">
        <v>12</v>
      </c>
      <c r="F8" s="8"/>
      <c r="G8" s="8"/>
      <c r="H8" s="8"/>
      <c r="I8" s="8"/>
      <c r="J8" s="8"/>
      <c r="K8" s="8"/>
      <c r="L8" s="8"/>
      <c r="M8" s="8"/>
      <c r="N8" s="8"/>
      <c r="O8" s="8"/>
      <c r="P8" s="8"/>
      <c r="Q8" s="8"/>
      <c r="R8" s="8"/>
      <c r="S8" s="8"/>
      <c r="T8" s="8"/>
      <c r="U8" s="8"/>
      <c r="V8" s="8"/>
      <c r="W8" s="8"/>
      <c r="X8" s="8"/>
      <c r="Y8" s="8"/>
      <c r="Z8" s="8"/>
      <c r="AA8" s="8"/>
      <c r="AB8" s="8"/>
      <c r="AC8" s="8"/>
      <c r="AD8" s="8"/>
      <c r="AE8" s="8"/>
      <c r="AF8" s="8"/>
    </row>
    <row r="9" spans="1:32" x14ac:dyDescent="0.25">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row>
    <row r="10" spans="1:32" x14ac:dyDescent="0.25">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row>
    <row r="11" spans="1:32" x14ac:dyDescent="0.25">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row>
    <row r="12" spans="1:32" x14ac:dyDescent="0.25">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row>
    <row r="13" spans="1:32" x14ac:dyDescent="0.25">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row>
    <row r="14" spans="1:32" x14ac:dyDescent="0.25">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row>
    <row r="15" spans="1:32" x14ac:dyDescent="0.25">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row>
    <row r="16" spans="1:32" x14ac:dyDescent="0.25">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row>
    <row r="17" spans="1:32" x14ac:dyDescent="0.25">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row>
    <row r="18" spans="1:32" x14ac:dyDescent="0.25">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row>
    <row r="19" spans="1:32" x14ac:dyDescent="0.25">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row>
    <row r="20" spans="1:32" x14ac:dyDescent="0.25">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row>
    <row r="21" spans="1:32" x14ac:dyDescent="0.2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row>
    <row r="22" spans="1:32" x14ac:dyDescent="0.25">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row>
    <row r="23" spans="1:32" x14ac:dyDescent="0.25">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row>
    <row r="24" spans="1:32" x14ac:dyDescent="0.25">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row>
    <row r="25" spans="1:32" x14ac:dyDescent="0.25">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row>
    <row r="26" spans="1:32" x14ac:dyDescent="0.25">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row>
    <row r="27" spans="1:32" x14ac:dyDescent="0.25">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row>
    <row r="28" spans="1:32" x14ac:dyDescent="0.2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row>
    <row r="29" spans="1:32" x14ac:dyDescent="0.2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row>
    <row r="30" spans="1:32" x14ac:dyDescent="0.2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row>
    <row r="31" spans="1:32" x14ac:dyDescent="0.2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row>
    <row r="32" spans="1:32" x14ac:dyDescent="0.2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row>
    <row r="33" spans="1:32" x14ac:dyDescent="0.2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row>
    <row r="34" spans="1:32" x14ac:dyDescent="0.2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row>
    <row r="35" spans="1:32" x14ac:dyDescent="0.25">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row>
    <row r="36" spans="1:32" x14ac:dyDescent="0.25">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row>
    <row r="37" spans="1:32" x14ac:dyDescent="0.25">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row>
    <row r="38" spans="1:32" x14ac:dyDescent="0.25">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1:32" x14ac:dyDescent="0.25">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row>
    <row r="40" spans="1:32" x14ac:dyDescent="0.25">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row>
    <row r="41" spans="1:32" x14ac:dyDescent="0.25">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row>
    <row r="42" spans="1:32" x14ac:dyDescent="0.2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row>
    <row r="43" spans="1:32" x14ac:dyDescent="0.25">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row>
    <row r="44" spans="1:32" x14ac:dyDescent="0.2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row>
    <row r="45" spans="1:32" x14ac:dyDescent="0.2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row>
    <row r="46" spans="1:32" x14ac:dyDescent="0.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row>
    <row r="47" spans="1:32" x14ac:dyDescent="0.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row>
    <row r="48" spans="1:32" x14ac:dyDescent="0.2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row>
    <row r="49" spans="1:32"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2" x14ac:dyDescent="0.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row r="52" spans="1:32" x14ac:dyDescent="0.2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2"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2" x14ac:dyDescent="0.2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2" x14ac:dyDescent="0.2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row>
    <row r="56" spans="1:32" x14ac:dyDescent="0.2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x14ac:dyDescent="0.2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x14ac:dyDescent="0.2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x14ac:dyDescent="0.25">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x14ac:dyDescent="0.25">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x14ac:dyDescent="0.25">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x14ac:dyDescent="0.25">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x14ac:dyDescent="0.25">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x14ac:dyDescent="0.2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x14ac:dyDescent="0.2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x14ac:dyDescent="0.2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x14ac:dyDescent="0.2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x14ac:dyDescent="0.2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row r="69" spans="1:32" x14ac:dyDescent="0.25">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row>
    <row r="70" spans="1:32" x14ac:dyDescent="0.2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sheetData>
  <mergeCells count="2">
    <mergeCell ref="B1:E1"/>
    <mergeCell ref="B2:E2"/>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7F56A-2C3B-4FDD-A22C-4763F44C7BC1}">
  <sheetPr>
    <tabColor rgb="FFC00000"/>
  </sheetPr>
  <dimension ref="A1:AE70"/>
  <sheetViews>
    <sheetView topLeftCell="A5" workbookViewId="0">
      <selection activeCell="E8" sqref="B8:E70"/>
    </sheetView>
  </sheetViews>
  <sheetFormatPr defaultRowHeight="15" x14ac:dyDescent="0.25"/>
  <cols>
    <col min="2" max="2" width="18.140625" customWidth="1"/>
    <col min="3" max="3" width="30.42578125" customWidth="1"/>
    <col min="4" max="4" width="15.28515625" customWidth="1"/>
    <col min="5" max="5" width="19" customWidth="1"/>
  </cols>
  <sheetData>
    <row r="1" spans="1:31" ht="24" x14ac:dyDescent="0.25">
      <c r="A1" s="8"/>
      <c r="B1" s="42" t="s">
        <v>94</v>
      </c>
      <c r="C1" s="42"/>
      <c r="D1" s="42"/>
      <c r="E1" s="42"/>
      <c r="F1" s="8"/>
      <c r="G1" s="8"/>
      <c r="H1" s="8"/>
      <c r="I1" s="8"/>
      <c r="J1" s="8"/>
      <c r="K1" s="8"/>
      <c r="L1" s="8"/>
      <c r="M1" s="8"/>
      <c r="N1" s="8"/>
      <c r="O1" s="8"/>
      <c r="P1" s="8"/>
      <c r="Q1" s="8"/>
      <c r="R1" s="8"/>
      <c r="S1" s="8"/>
      <c r="T1" s="8"/>
      <c r="U1" s="8"/>
      <c r="V1" s="8"/>
      <c r="W1" s="8"/>
      <c r="X1" s="8"/>
      <c r="Y1" s="8"/>
      <c r="Z1" s="8"/>
      <c r="AA1" s="8"/>
      <c r="AB1" s="8"/>
      <c r="AC1" s="8"/>
      <c r="AD1" s="8"/>
      <c r="AE1" s="8"/>
    </row>
    <row r="2" spans="1:31" x14ac:dyDescent="0.25">
      <c r="A2" s="8"/>
      <c r="B2" s="43" t="s">
        <v>95</v>
      </c>
      <c r="C2" s="43"/>
      <c r="D2" s="43"/>
      <c r="E2" s="43"/>
      <c r="F2" s="8"/>
      <c r="G2" s="8"/>
      <c r="H2" s="8"/>
      <c r="I2" s="8"/>
      <c r="J2" s="8"/>
      <c r="K2" s="8"/>
      <c r="L2" s="8"/>
      <c r="M2" s="8"/>
      <c r="N2" s="8"/>
      <c r="O2" s="8"/>
      <c r="P2" s="8"/>
      <c r="Q2" s="8"/>
      <c r="R2" s="8"/>
      <c r="S2" s="8"/>
      <c r="T2" s="8"/>
      <c r="U2" s="8"/>
      <c r="V2" s="8"/>
      <c r="W2" s="8"/>
      <c r="X2" s="8"/>
      <c r="Y2" s="8"/>
      <c r="Z2" s="8"/>
      <c r="AA2" s="8"/>
      <c r="AB2" s="8"/>
      <c r="AC2" s="8"/>
      <c r="AD2" s="8"/>
      <c r="AE2" s="8"/>
    </row>
    <row r="3" spans="1:31" x14ac:dyDescent="0.25">
      <c r="A3" s="8"/>
      <c r="B3" s="9"/>
      <c r="C3" s="9"/>
      <c r="D3" s="9"/>
      <c r="E3" s="9"/>
      <c r="F3" s="8"/>
      <c r="G3" s="8"/>
      <c r="H3" s="8"/>
      <c r="I3" s="8"/>
      <c r="J3" s="8"/>
      <c r="K3" s="8"/>
      <c r="L3" s="8"/>
      <c r="M3" s="8"/>
      <c r="N3" s="8"/>
      <c r="O3" s="8"/>
      <c r="P3" s="8"/>
      <c r="Q3" s="8"/>
      <c r="R3" s="8"/>
      <c r="S3" s="8"/>
      <c r="T3" s="8"/>
      <c r="U3" s="8"/>
      <c r="V3" s="8"/>
      <c r="W3" s="8"/>
      <c r="X3" s="8"/>
      <c r="Y3" s="8"/>
      <c r="Z3" s="8"/>
      <c r="AA3" s="8"/>
      <c r="AB3" s="8"/>
      <c r="AC3" s="8"/>
      <c r="AD3" s="8"/>
      <c r="AE3" s="8"/>
    </row>
    <row r="4" spans="1:31" x14ac:dyDescent="0.25">
      <c r="A4" s="8"/>
      <c r="B4" s="1" t="s">
        <v>27</v>
      </c>
      <c r="C4" s="1" t="s">
        <v>96</v>
      </c>
      <c r="D4" s="1" t="s">
        <v>97</v>
      </c>
      <c r="E4" s="1" t="s">
        <v>98</v>
      </c>
      <c r="F4" s="8"/>
      <c r="G4" s="8"/>
      <c r="H4" s="8"/>
      <c r="I4" s="8"/>
      <c r="J4" s="8"/>
      <c r="K4" s="8"/>
      <c r="L4" s="8"/>
      <c r="M4" s="8"/>
      <c r="N4" s="8"/>
      <c r="O4" s="8"/>
      <c r="P4" s="8"/>
      <c r="Q4" s="8"/>
      <c r="R4" s="8"/>
      <c r="S4" s="8"/>
      <c r="T4" s="8"/>
      <c r="U4" s="8"/>
      <c r="V4" s="8"/>
      <c r="W4" s="8"/>
      <c r="X4" s="8"/>
      <c r="Y4" s="8"/>
      <c r="Z4" s="8"/>
      <c r="AA4" s="8"/>
      <c r="AB4" s="8"/>
      <c r="AC4" s="8"/>
      <c r="AD4" s="8"/>
      <c r="AE4" s="8"/>
    </row>
    <row r="5" spans="1:31" x14ac:dyDescent="0.25">
      <c r="A5" s="8"/>
      <c r="B5" s="1" t="s">
        <v>34</v>
      </c>
      <c r="C5" s="1" t="s">
        <v>99</v>
      </c>
      <c r="D5" s="5">
        <v>48</v>
      </c>
      <c r="E5" s="5">
        <v>5</v>
      </c>
      <c r="F5" s="8"/>
      <c r="G5" s="8"/>
      <c r="H5" s="8"/>
      <c r="I5" s="8"/>
      <c r="J5" s="8"/>
      <c r="K5" s="8"/>
      <c r="L5" s="8"/>
      <c r="M5" s="8"/>
      <c r="N5" s="8"/>
      <c r="O5" s="8"/>
      <c r="P5" s="8"/>
      <c r="Q5" s="8"/>
      <c r="R5" s="8"/>
      <c r="S5" s="8"/>
      <c r="T5" s="8"/>
      <c r="U5" s="8"/>
      <c r="V5" s="8"/>
      <c r="W5" s="8"/>
      <c r="X5" s="8"/>
      <c r="Y5" s="8"/>
      <c r="Z5" s="8"/>
      <c r="AA5" s="8"/>
      <c r="AB5" s="8"/>
      <c r="AC5" s="8"/>
      <c r="AD5" s="8"/>
      <c r="AE5" s="8"/>
    </row>
    <row r="6" spans="1:31" x14ac:dyDescent="0.25">
      <c r="A6" s="8"/>
      <c r="B6" s="1" t="s">
        <v>41</v>
      </c>
      <c r="C6" s="1" t="s">
        <v>100</v>
      </c>
      <c r="D6" s="5">
        <v>72</v>
      </c>
      <c r="E6" s="5">
        <v>3</v>
      </c>
      <c r="F6" s="8"/>
      <c r="G6" s="8"/>
      <c r="H6" s="8"/>
      <c r="I6" s="8"/>
      <c r="J6" s="8"/>
      <c r="K6" s="8"/>
      <c r="L6" s="8"/>
      <c r="M6" s="8"/>
      <c r="N6" s="8"/>
      <c r="O6" s="8"/>
      <c r="P6" s="8"/>
      <c r="Q6" s="8"/>
      <c r="R6" s="8"/>
      <c r="S6" s="8"/>
      <c r="T6" s="8"/>
      <c r="U6" s="8"/>
      <c r="V6" s="8"/>
      <c r="W6" s="8"/>
      <c r="X6" s="8"/>
      <c r="Y6" s="8"/>
      <c r="Z6" s="8"/>
      <c r="AA6" s="8"/>
      <c r="AB6" s="8"/>
      <c r="AC6" s="8"/>
      <c r="AD6" s="8"/>
      <c r="AE6" s="8"/>
    </row>
    <row r="7" spans="1:31" x14ac:dyDescent="0.25">
      <c r="A7" s="8"/>
      <c r="B7" s="1" t="s">
        <v>53</v>
      </c>
      <c r="C7" s="1" t="s">
        <v>101</v>
      </c>
      <c r="D7" s="5">
        <v>24</v>
      </c>
      <c r="E7" s="5">
        <v>8</v>
      </c>
      <c r="F7" s="8"/>
      <c r="G7" s="8"/>
      <c r="H7" s="8"/>
      <c r="I7" s="8"/>
      <c r="J7" s="8"/>
      <c r="K7" s="8"/>
      <c r="L7" s="8"/>
      <c r="M7" s="8"/>
      <c r="N7" s="8"/>
      <c r="O7" s="8"/>
      <c r="P7" s="8"/>
      <c r="Q7" s="8"/>
      <c r="R7" s="8"/>
      <c r="S7" s="8"/>
      <c r="T7" s="8"/>
      <c r="U7" s="8"/>
      <c r="V7" s="8"/>
      <c r="W7" s="8"/>
      <c r="X7" s="8"/>
      <c r="Y7" s="8"/>
      <c r="Z7" s="8"/>
      <c r="AA7" s="8"/>
      <c r="AB7" s="8"/>
      <c r="AC7" s="8"/>
      <c r="AD7" s="8"/>
      <c r="AE7" s="8"/>
    </row>
    <row r="8" spans="1:31" x14ac:dyDescent="0.25">
      <c r="A8" s="8"/>
      <c r="B8" s="8"/>
      <c r="C8" s="8"/>
      <c r="D8" s="8"/>
      <c r="E8" s="8"/>
      <c r="F8" s="8"/>
      <c r="G8" s="8"/>
      <c r="H8" s="8"/>
      <c r="I8" s="8"/>
      <c r="J8" s="8"/>
      <c r="K8" s="8"/>
      <c r="L8" s="8"/>
      <c r="M8" s="8"/>
      <c r="N8" s="8"/>
      <c r="O8" s="8"/>
      <c r="P8" s="8"/>
      <c r="Q8" s="8"/>
      <c r="R8" s="8"/>
      <c r="S8" s="8"/>
      <c r="T8" s="8"/>
      <c r="U8" s="8"/>
      <c r="V8" s="8"/>
      <c r="W8" s="8"/>
      <c r="X8" s="8"/>
      <c r="Y8" s="8"/>
      <c r="Z8" s="8"/>
      <c r="AA8" s="8"/>
      <c r="AB8" s="8"/>
      <c r="AC8" s="8"/>
      <c r="AD8" s="8"/>
      <c r="AE8" s="8"/>
    </row>
    <row r="9" spans="1:31" x14ac:dyDescent="0.25">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row>
    <row r="10" spans="1:31" x14ac:dyDescent="0.25">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row>
    <row r="11" spans="1:31" x14ac:dyDescent="0.25">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row>
    <row r="12" spans="1:31" x14ac:dyDescent="0.25">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row>
    <row r="13" spans="1:31" x14ac:dyDescent="0.25">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row>
    <row r="14" spans="1:31" x14ac:dyDescent="0.25">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row>
    <row r="15" spans="1:31" x14ac:dyDescent="0.25">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row>
    <row r="16" spans="1:31" x14ac:dyDescent="0.25">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row>
    <row r="17" spans="1:31" x14ac:dyDescent="0.25">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row>
    <row r="18" spans="1:31" x14ac:dyDescent="0.25">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row>
    <row r="19" spans="1:31" x14ac:dyDescent="0.25">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x14ac:dyDescent="0.25">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x14ac:dyDescent="0.2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x14ac:dyDescent="0.25">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x14ac:dyDescent="0.25">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x14ac:dyDescent="0.25">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x14ac:dyDescent="0.25">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x14ac:dyDescent="0.25">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x14ac:dyDescent="0.25">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x14ac:dyDescent="0.2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x14ac:dyDescent="0.2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x14ac:dyDescent="0.2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x14ac:dyDescent="0.2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x14ac:dyDescent="0.2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x14ac:dyDescent="0.2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2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25">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x14ac:dyDescent="0.25">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x14ac:dyDescent="0.25">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x14ac:dyDescent="0.25">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x14ac:dyDescent="0.25">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x14ac:dyDescent="0.25">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x14ac:dyDescent="0.25">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x14ac:dyDescent="0.2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x14ac:dyDescent="0.25">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x14ac:dyDescent="0.2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x14ac:dyDescent="0.2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row r="46" spans="1:31" x14ac:dyDescent="0.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row>
    <row r="47" spans="1:31" x14ac:dyDescent="0.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row>
    <row r="48" spans="1:31" x14ac:dyDescent="0.2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row>
    <row r="49" spans="1:3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row>
    <row r="50" spans="1:31" x14ac:dyDescent="0.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row>
    <row r="51" spans="1:31"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row>
    <row r="52" spans="1:31" x14ac:dyDescent="0.2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row>
    <row r="53" spans="1:3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row>
    <row r="54" spans="1:31" x14ac:dyDescent="0.2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row>
    <row r="55" spans="1:31" x14ac:dyDescent="0.2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row>
    <row r="56" spans="1:31" x14ac:dyDescent="0.2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row>
    <row r="57" spans="1:31" x14ac:dyDescent="0.2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row>
    <row r="58" spans="1:31" x14ac:dyDescent="0.2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row>
    <row r="59" spans="1:31" x14ac:dyDescent="0.25">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row>
    <row r="60" spans="1:31" x14ac:dyDescent="0.25">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row>
    <row r="61" spans="1:31" x14ac:dyDescent="0.25">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row>
    <row r="62" spans="1:31" x14ac:dyDescent="0.25">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row>
    <row r="63" spans="1:31" x14ac:dyDescent="0.25">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row>
    <row r="64" spans="1:31" x14ac:dyDescent="0.2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row>
    <row r="65" spans="1:31" x14ac:dyDescent="0.2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row>
    <row r="66" spans="1:31" x14ac:dyDescent="0.2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row>
    <row r="67" spans="1:31" x14ac:dyDescent="0.2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row>
    <row r="68" spans="1:31" x14ac:dyDescent="0.2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row>
    <row r="69" spans="1:31" x14ac:dyDescent="0.25">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row>
    <row r="70" spans="1:31" x14ac:dyDescent="0.2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row>
  </sheetData>
  <mergeCells count="2">
    <mergeCell ref="B1:E1"/>
    <mergeCell ref="B2:E2"/>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10CDB-0EE5-44FB-8D6E-2030FB170B54}">
  <sheetPr>
    <tabColor theme="3"/>
  </sheetPr>
  <dimension ref="A1:AC70"/>
  <sheetViews>
    <sheetView workbookViewId="0">
      <selection activeCell="N1" sqref="N1:AC10"/>
    </sheetView>
  </sheetViews>
  <sheetFormatPr defaultRowHeight="15" x14ac:dyDescent="0.25"/>
  <cols>
    <col min="2" max="4" width="15.28515625" customWidth="1"/>
    <col min="5" max="5" width="17.140625" customWidth="1"/>
    <col min="6" max="6" width="21" customWidth="1"/>
    <col min="7" max="7" width="3.85546875" customWidth="1"/>
    <col min="8" max="8" width="17.140625" customWidth="1"/>
    <col min="9" max="9" width="15.28515625" customWidth="1"/>
    <col min="10" max="10" width="3.85546875" customWidth="1"/>
    <col min="11" max="13" width="16.140625" customWidth="1"/>
  </cols>
  <sheetData>
    <row r="1" spans="1:29" ht="24" x14ac:dyDescent="0.25">
      <c r="A1" s="8"/>
      <c r="B1" s="42" t="s">
        <v>102</v>
      </c>
      <c r="C1" s="42"/>
      <c r="D1" s="42"/>
      <c r="E1" s="42"/>
      <c r="F1" s="42"/>
      <c r="G1" s="42"/>
      <c r="H1" s="42"/>
      <c r="I1" s="42"/>
      <c r="J1" s="42"/>
      <c r="K1" s="42"/>
      <c r="L1" s="42"/>
      <c r="M1" s="42"/>
      <c r="N1" s="8"/>
      <c r="O1" s="8"/>
      <c r="P1" s="8"/>
      <c r="Q1" s="8"/>
      <c r="R1" s="8"/>
      <c r="S1" s="8"/>
      <c r="T1" s="8"/>
      <c r="U1" s="8"/>
      <c r="V1" s="8"/>
      <c r="W1" s="8"/>
      <c r="X1" s="8"/>
      <c r="Y1" s="8"/>
      <c r="Z1" s="8"/>
      <c r="AA1" s="8"/>
      <c r="AB1" s="8"/>
      <c r="AC1" s="8"/>
    </row>
    <row r="2" spans="1:29" x14ac:dyDescent="0.25">
      <c r="A2" s="8"/>
      <c r="B2" s="43" t="s">
        <v>103</v>
      </c>
      <c r="C2" s="43"/>
      <c r="D2" s="43"/>
      <c r="E2" s="43"/>
      <c r="F2" s="43"/>
      <c r="G2" s="43"/>
      <c r="H2" s="43"/>
      <c r="I2" s="43"/>
      <c r="J2" s="43"/>
      <c r="K2" s="43"/>
      <c r="L2" s="43"/>
      <c r="M2" s="43"/>
      <c r="N2" s="8"/>
      <c r="O2" s="8"/>
      <c r="P2" s="8"/>
      <c r="Q2" s="8"/>
      <c r="R2" s="8"/>
      <c r="S2" s="8"/>
      <c r="T2" s="8"/>
      <c r="U2" s="8"/>
      <c r="V2" s="8"/>
      <c r="W2" s="8"/>
      <c r="X2" s="8"/>
      <c r="Y2" s="8"/>
      <c r="Z2" s="8"/>
      <c r="AA2" s="8"/>
      <c r="AB2" s="8"/>
      <c r="AC2" s="8"/>
    </row>
    <row r="3" spans="1:29" x14ac:dyDescent="0.25">
      <c r="A3" s="8"/>
      <c r="B3" s="9"/>
      <c r="C3" s="9"/>
      <c r="D3" s="9"/>
      <c r="E3" s="9"/>
      <c r="F3" s="9"/>
      <c r="G3" s="9"/>
      <c r="H3" s="9"/>
      <c r="I3" s="9"/>
      <c r="J3" s="9"/>
      <c r="K3" s="9"/>
      <c r="L3" s="9"/>
      <c r="M3" s="9"/>
      <c r="N3" s="8"/>
      <c r="O3" s="8"/>
      <c r="P3" s="8"/>
      <c r="Q3" s="8"/>
      <c r="R3" s="8"/>
      <c r="S3" s="8"/>
      <c r="T3" s="8"/>
      <c r="U3" s="8"/>
      <c r="V3" s="8"/>
      <c r="W3" s="8"/>
      <c r="X3" s="8"/>
      <c r="Y3" s="8"/>
      <c r="Z3" s="8"/>
      <c r="AA3" s="8"/>
      <c r="AB3" s="8"/>
      <c r="AC3" s="8"/>
    </row>
    <row r="4" spans="1:29" x14ac:dyDescent="0.25">
      <c r="A4" s="8"/>
      <c r="B4" s="6" t="s">
        <v>104</v>
      </c>
      <c r="C4" s="6" t="s">
        <v>105</v>
      </c>
      <c r="D4" s="6" t="s">
        <v>106</v>
      </c>
      <c r="E4" s="6" t="s">
        <v>107</v>
      </c>
      <c r="F4" s="6" t="s">
        <v>108</v>
      </c>
      <c r="G4" s="9"/>
      <c r="H4" s="31" t="s">
        <v>109</v>
      </c>
      <c r="I4" s="31"/>
      <c r="J4" s="31"/>
      <c r="K4" s="31"/>
      <c r="L4" s="31"/>
      <c r="M4" s="31"/>
      <c r="N4" s="8"/>
      <c r="O4" s="8"/>
      <c r="P4" s="8"/>
      <c r="Q4" s="8"/>
      <c r="R4" s="8"/>
      <c r="S4" s="8"/>
      <c r="T4" s="8"/>
      <c r="U4" s="8"/>
      <c r="V4" s="8"/>
      <c r="W4" s="8"/>
      <c r="X4" s="8"/>
      <c r="Y4" s="8"/>
      <c r="Z4" s="8"/>
      <c r="AA4" s="8"/>
      <c r="AB4" s="8"/>
      <c r="AC4" s="8"/>
    </row>
    <row r="5" spans="1:29" x14ac:dyDescent="0.25">
      <c r="A5" s="8"/>
      <c r="B5" s="2">
        <v>46204</v>
      </c>
      <c r="C5" s="5">
        <f>COUNTIFS(tblQueries[ReceivedDate],"&gt;="&amp;tblMetrics[[#This Row],[Date]],tblQueries[ReceivedDate],"&lt;"&amp;tblMetrics[[#This Row],[Date]]+1)</f>
        <v>2</v>
      </c>
      <c r="D5" s="5">
        <f>tblMetrics[[#This Row],[Date]]-WEEKDAY(tblMetrics[[#This Row],[Date]],2)+1</f>
        <v>46202</v>
      </c>
      <c r="E5" s="5">
        <f>COUNTIFS(tblQueries[ReceivedDate],"&gt;="&amp;tblMetrics[[#This Row],[WeekStart]],tblQueries[ReceivedDate],"&lt;"&amp;tblMetrics[[#This Row],[WeekStart]]+7)</f>
        <v>6</v>
      </c>
      <c r="F5" s="3" t="str">
        <f>IFERROR(AVERAGEIFS(tblStatus[TimeToResolveHours],tblStatus[StatusDate],"&gt;="&amp;tblMetrics[[#This Row],[Date]],tblStatus[StatusDate],"&lt;"&amp;tblMetrics[[#This Row],[Date]]+1,tblStatus[TimeToResolveHours],"&gt;0"),"")</f>
        <v/>
      </c>
      <c r="G5" s="9"/>
      <c r="H5" s="6" t="s">
        <v>90</v>
      </c>
      <c r="I5" s="6" t="s">
        <v>110</v>
      </c>
      <c r="J5" s="1"/>
      <c r="K5" s="6" t="s">
        <v>111</v>
      </c>
      <c r="L5" s="6" t="s">
        <v>112</v>
      </c>
      <c r="M5" s="9"/>
      <c r="N5" s="8"/>
      <c r="O5" s="8"/>
      <c r="P5" s="8"/>
      <c r="Q5" s="8"/>
      <c r="R5" s="8"/>
      <c r="S5" s="8"/>
      <c r="T5" s="8"/>
      <c r="U5" s="8"/>
      <c r="V5" s="8"/>
      <c r="W5" s="8"/>
      <c r="X5" s="8"/>
      <c r="Y5" s="8"/>
      <c r="Z5" s="8"/>
      <c r="AA5" s="8"/>
      <c r="AB5" s="8"/>
      <c r="AC5" s="8"/>
    </row>
    <row r="6" spans="1:29" x14ac:dyDescent="0.25">
      <c r="A6" s="8"/>
      <c r="B6" s="2">
        <v>46205</v>
      </c>
      <c r="C6" s="5">
        <f>COUNTIFS(tblQueries[ReceivedDate],"&gt;="&amp;tblMetrics[[#This Row],[Date]],tblQueries[ReceivedDate],"&lt;"&amp;tblMetrics[[#This Row],[Date]]+1)</f>
        <v>1</v>
      </c>
      <c r="D6" s="5">
        <f>tblMetrics[[#This Row],[Date]]-WEEKDAY(tblMetrics[[#This Row],[Date]],2)+1</f>
        <v>46202</v>
      </c>
      <c r="E6" s="5">
        <f>COUNTIFS(tblQueries[ReceivedDate],"&gt;="&amp;tblMetrics[[#This Row],[WeekStart]],tblQueries[ReceivedDate],"&lt;"&amp;tblMetrics[[#This Row],[WeekStart]]+7)</f>
        <v>6</v>
      </c>
      <c r="F6" s="3">
        <f>IFERROR(AVERAGEIFS(tblStatus[TimeToResolveHours],tblStatus[StatusDate],"&gt;="&amp;tblMetrics[[#This Row],[Date]],tblStatus[StatusDate],"&lt;"&amp;tblMetrics[[#This Row],[Date]]+1,tblStatus[TimeToResolveHours],"&gt;0"),"")</f>
        <v>24</v>
      </c>
      <c r="G6" s="9"/>
      <c r="H6" s="9" t="s">
        <v>36</v>
      </c>
      <c r="I6" s="12" cm="1">
        <f t="array" ref="I6">SUMPRODUCT((tblQueries[AssignedTo]=H6)*(INDEX(tblStatus[Status],MATCH(tblQueries[QueryID],tblStatus[QueryID],0))="Open"))</f>
        <v>1</v>
      </c>
      <c r="J6" s="9"/>
      <c r="K6" s="9" t="s">
        <v>113</v>
      </c>
      <c r="L6" s="9">
        <f ca="1">COUNTIFS(tblStatus[SLAFlag],0)</f>
        <v>5</v>
      </c>
      <c r="M6" s="9"/>
      <c r="N6" s="8"/>
      <c r="O6" s="8"/>
      <c r="P6" s="8"/>
      <c r="Q6" s="8"/>
      <c r="R6" s="8"/>
      <c r="S6" s="8"/>
      <c r="T6" s="8"/>
      <c r="U6" s="8"/>
      <c r="V6" s="8"/>
      <c r="W6" s="8"/>
      <c r="X6" s="8"/>
      <c r="Y6" s="8"/>
      <c r="Z6" s="8"/>
      <c r="AA6" s="8"/>
      <c r="AB6" s="8"/>
      <c r="AC6" s="8"/>
    </row>
    <row r="7" spans="1:29" x14ac:dyDescent="0.25">
      <c r="A7" s="8"/>
      <c r="B7" s="2">
        <v>46206</v>
      </c>
      <c r="C7" s="5">
        <f>COUNTIFS(tblQueries[ReceivedDate],"&gt;="&amp;tblMetrics[[#This Row],[Date]],tblQueries[ReceivedDate],"&lt;"&amp;tblMetrics[[#This Row],[Date]]+1)</f>
        <v>1</v>
      </c>
      <c r="D7" s="5">
        <f>tblMetrics[[#This Row],[Date]]-WEEKDAY(tblMetrics[[#This Row],[Date]],2)+1</f>
        <v>46202</v>
      </c>
      <c r="E7" s="5">
        <f>COUNTIFS(tblQueries[ReceivedDate],"&gt;="&amp;tblMetrics[[#This Row],[WeekStart]],tblQueries[ReceivedDate],"&lt;"&amp;tblMetrics[[#This Row],[WeekStart]]+7)</f>
        <v>6</v>
      </c>
      <c r="F7" s="3" t="str">
        <f>IFERROR(AVERAGEIFS(tblStatus[TimeToResolveHours],tblStatus[StatusDate],"&gt;="&amp;tblMetrics[[#This Row],[Date]],tblStatus[StatusDate],"&lt;"&amp;tblMetrics[[#This Row],[Date]]+1,tblStatus[TimeToResolveHours],"&gt;0"),"")</f>
        <v/>
      </c>
      <c r="G7" s="9"/>
      <c r="H7" s="9" t="s">
        <v>43</v>
      </c>
      <c r="I7" s="12" cm="1">
        <f t="array" ref="I7">SUMPRODUCT((tblQueries[AssignedTo]=H7)*(INDEX(tblStatus[Status],MATCH(tblQueries[QueryID],tblStatus[QueryID],0))="Open"))</f>
        <v>1</v>
      </c>
      <c r="J7" s="9"/>
      <c r="K7" s="9" t="s">
        <v>114</v>
      </c>
      <c r="L7" s="9">
        <f ca="1">COUNTIFS(tblStatus[SLAFlag],1)</f>
        <v>3</v>
      </c>
      <c r="M7" s="9"/>
      <c r="N7" s="8"/>
      <c r="O7" s="8"/>
      <c r="P7" s="8"/>
      <c r="Q7" s="8"/>
      <c r="R7" s="8"/>
      <c r="S7" s="8"/>
      <c r="T7" s="8"/>
      <c r="U7" s="8"/>
      <c r="V7" s="8"/>
      <c r="W7" s="8"/>
      <c r="X7" s="8"/>
      <c r="Y7" s="8"/>
      <c r="Z7" s="8"/>
      <c r="AA7" s="8"/>
      <c r="AB7" s="8"/>
      <c r="AC7" s="8"/>
    </row>
    <row r="8" spans="1:29" x14ac:dyDescent="0.25">
      <c r="A8" s="8"/>
      <c r="B8" s="2">
        <v>46207</v>
      </c>
      <c r="C8" s="5">
        <f>COUNTIFS(tblQueries[ReceivedDate],"&gt;="&amp;tblMetrics[[#This Row],[Date]],tblQueries[ReceivedDate],"&lt;"&amp;tblMetrics[[#This Row],[Date]]+1)</f>
        <v>1</v>
      </c>
      <c r="D8" s="5">
        <f>tblMetrics[[#This Row],[Date]]-WEEKDAY(tblMetrics[[#This Row],[Date]],2)+1</f>
        <v>46202</v>
      </c>
      <c r="E8" s="5">
        <f>COUNTIFS(tblQueries[ReceivedDate],"&gt;="&amp;tblMetrics[[#This Row],[WeekStart]],tblQueries[ReceivedDate],"&lt;"&amp;tblMetrics[[#This Row],[WeekStart]]+7)</f>
        <v>6</v>
      </c>
      <c r="F8" s="3">
        <f>IFERROR(AVERAGEIFS(tblStatus[TimeToResolveHours],tblStatus[StatusDate],"&gt;="&amp;tblMetrics[[#This Row],[Date]],tblStatus[StatusDate],"&lt;"&amp;tblMetrics[[#This Row],[Date]]+1,tblStatus[TimeToResolveHours],"&gt;0"),"")</f>
        <v>24</v>
      </c>
      <c r="G8" s="9"/>
      <c r="H8" s="9" t="s">
        <v>49</v>
      </c>
      <c r="I8" s="12" cm="1">
        <f t="array" ref="I8">SUMPRODUCT((tblQueries[AssignedTo]=H8)*(INDEX(tblStatus[Status],MATCH(tblQueries[QueryID],tblStatus[QueryID],0))="Open"))</f>
        <v>1</v>
      </c>
      <c r="J8" s="9"/>
      <c r="K8" s="9"/>
      <c r="L8" s="9"/>
      <c r="M8" s="9"/>
      <c r="N8" s="8"/>
      <c r="O8" s="8"/>
      <c r="P8" s="8"/>
      <c r="Q8" s="8"/>
      <c r="R8" s="8"/>
      <c r="S8" s="8"/>
      <c r="T8" s="8"/>
      <c r="U8" s="8"/>
      <c r="V8" s="8"/>
      <c r="W8" s="8"/>
      <c r="X8" s="8"/>
      <c r="Y8" s="8"/>
      <c r="Z8" s="8"/>
      <c r="AA8" s="8"/>
      <c r="AB8" s="8"/>
      <c r="AC8" s="8"/>
    </row>
    <row r="9" spans="1:29" x14ac:dyDescent="0.25">
      <c r="A9" s="8"/>
      <c r="B9" s="2">
        <v>46208</v>
      </c>
      <c r="C9" s="5">
        <f>COUNTIFS(tblQueries[ReceivedDate],"&gt;="&amp;tblMetrics[[#This Row],[Date]],tblQueries[ReceivedDate],"&lt;"&amp;tblMetrics[[#This Row],[Date]]+1)</f>
        <v>1</v>
      </c>
      <c r="D9" s="5">
        <f>tblMetrics[[#This Row],[Date]]-WEEKDAY(tblMetrics[[#This Row],[Date]],2)+1</f>
        <v>46202</v>
      </c>
      <c r="E9" s="5">
        <f>COUNTIFS(tblQueries[ReceivedDate],"&gt;="&amp;tblMetrics[[#This Row],[WeekStart]],tblQueries[ReceivedDate],"&lt;"&amp;tblMetrics[[#This Row],[WeekStart]]+7)</f>
        <v>6</v>
      </c>
      <c r="F9" s="3" t="str">
        <f>IFERROR(AVERAGEIFS(tblStatus[TimeToResolveHours],tblStatus[StatusDate],"&gt;="&amp;tblMetrics[[#This Row],[Date]],tblStatus[StatusDate],"&lt;"&amp;tblMetrics[[#This Row],[Date]]+1,tblStatus[TimeToResolveHours],"&gt;0"),"")</f>
        <v/>
      </c>
      <c r="G9" s="9"/>
      <c r="H9" s="9" t="s">
        <v>55</v>
      </c>
      <c r="I9" s="12" cm="1">
        <f t="array" ref="I9">SUMPRODUCT((tblQueries[AssignedTo]=H9)*(INDEX(tblStatus[Status],MATCH(tblQueries[QueryID],tblStatus[QueryID],0))="Open"))</f>
        <v>0</v>
      </c>
      <c r="J9" s="9"/>
      <c r="K9" s="9"/>
      <c r="L9" s="9"/>
      <c r="M9" s="9"/>
      <c r="N9" s="8"/>
      <c r="O9" s="8"/>
      <c r="P9" s="8"/>
      <c r="Q9" s="8"/>
      <c r="R9" s="8"/>
      <c r="S9" s="8"/>
      <c r="T9" s="8"/>
      <c r="U9" s="8"/>
      <c r="V9" s="8"/>
      <c r="W9" s="8"/>
      <c r="X9" s="8"/>
      <c r="Y9" s="8"/>
      <c r="Z9" s="8"/>
      <c r="AA9" s="8"/>
      <c r="AB9" s="8"/>
      <c r="AC9" s="8"/>
    </row>
    <row r="10" spans="1:29" x14ac:dyDescent="0.25">
      <c r="A10" s="8"/>
      <c r="B10" s="2">
        <v>46209</v>
      </c>
      <c r="C10" s="5">
        <f>COUNTIFS(tblQueries[ReceivedDate],"&gt;="&amp;tblMetrics[[#This Row],[Date]],tblQueries[ReceivedDate],"&lt;"&amp;tblMetrics[[#This Row],[Date]]+1)</f>
        <v>1</v>
      </c>
      <c r="D10" s="5">
        <f>tblMetrics[[#This Row],[Date]]-WEEKDAY(tblMetrics[[#This Row],[Date]],2)+1</f>
        <v>46209</v>
      </c>
      <c r="E10" s="5">
        <f>COUNTIFS(tblQueries[ReceivedDate],"&gt;="&amp;tblMetrics[[#This Row],[WeekStart]],tblQueries[ReceivedDate],"&lt;"&amp;tblMetrics[[#This Row],[WeekStart]]+7)</f>
        <v>2</v>
      </c>
      <c r="F10" s="3">
        <f>IFERROR(AVERAGEIFS(tblStatus[TimeToResolveHours],tblStatus[StatusDate],"&gt;="&amp;tblMetrics[[#This Row],[Date]],tblStatus[StatusDate],"&lt;"&amp;tblMetrics[[#This Row],[Date]]+1,tblStatus[TimeToResolveHours],"&gt;0"),"")</f>
        <v>24</v>
      </c>
      <c r="G10" s="9"/>
      <c r="H10" s="9"/>
      <c r="I10" s="9"/>
      <c r="J10" s="9"/>
      <c r="K10" s="6" t="s">
        <v>106</v>
      </c>
      <c r="L10" s="6" t="s">
        <v>107</v>
      </c>
      <c r="M10" s="6" t="s">
        <v>115</v>
      </c>
      <c r="N10" s="8"/>
      <c r="O10" s="8"/>
      <c r="P10" s="8"/>
      <c r="Q10" s="8"/>
      <c r="R10" s="8"/>
      <c r="S10" s="8"/>
      <c r="T10" s="8"/>
      <c r="U10" s="8"/>
      <c r="V10" s="8"/>
      <c r="W10" s="8"/>
      <c r="X10" s="8"/>
      <c r="Y10" s="8"/>
      <c r="Z10" s="8"/>
      <c r="AA10" s="8"/>
      <c r="AB10" s="8"/>
      <c r="AC10" s="8"/>
    </row>
    <row r="11" spans="1:29" x14ac:dyDescent="0.25">
      <c r="A11" s="8"/>
      <c r="B11" s="2">
        <v>46210</v>
      </c>
      <c r="C11" s="5">
        <f>COUNTIFS(tblQueries[ReceivedDate],"&gt;="&amp;tblMetrics[[#This Row],[Date]],tblQueries[ReceivedDate],"&lt;"&amp;tblMetrics[[#This Row],[Date]]+1)</f>
        <v>1</v>
      </c>
      <c r="D11" s="5">
        <f>tblMetrics[[#This Row],[Date]]-WEEKDAY(tblMetrics[[#This Row],[Date]],2)+1</f>
        <v>46209</v>
      </c>
      <c r="E11" s="5">
        <f>COUNTIFS(tblQueries[ReceivedDate],"&gt;="&amp;tblMetrics[[#This Row],[WeekStart]],tblQueries[ReceivedDate],"&lt;"&amp;tblMetrics[[#This Row],[WeekStart]]+7)</f>
        <v>2</v>
      </c>
      <c r="F11" s="3" t="str">
        <f>IFERROR(AVERAGEIFS(tblStatus[TimeToResolveHours],tblStatus[StatusDate],"&gt;="&amp;tblMetrics[[#This Row],[Date]],tblStatus[StatusDate],"&lt;"&amp;tblMetrics[[#This Row],[Date]]+1,tblStatus[TimeToResolveHours],"&gt;0"),"")</f>
        <v/>
      </c>
      <c r="G11" s="9"/>
      <c r="H11" s="9"/>
      <c r="I11" s="9"/>
      <c r="J11" s="9"/>
      <c r="K11" s="13">
        <v>46202</v>
      </c>
      <c r="L11" s="14">
        <f>COUNTIFS(tblQueries[ReceivedDate],"&gt;="&amp;K11,tblQueries[ReceivedDate],"&lt;"&amp;K11+7)</f>
        <v>6</v>
      </c>
      <c r="M11" s="14">
        <f>AVERAGE($L$11:L11)</f>
        <v>6</v>
      </c>
      <c r="N11" s="8"/>
      <c r="O11" s="8"/>
      <c r="P11" s="8"/>
      <c r="Q11" s="8"/>
      <c r="R11" s="8"/>
      <c r="S11" s="8"/>
      <c r="T11" s="8"/>
      <c r="U11" s="8"/>
      <c r="V11" s="8"/>
      <c r="W11" s="8"/>
      <c r="X11" s="8"/>
      <c r="Y11" s="8"/>
      <c r="Z11" s="8"/>
      <c r="AA11" s="8"/>
      <c r="AB11" s="8"/>
      <c r="AC11" s="8"/>
    </row>
    <row r="12" spans="1:29" x14ac:dyDescent="0.25">
      <c r="A12" s="8"/>
      <c r="B12" s="2">
        <v>46211</v>
      </c>
      <c r="C12" s="5">
        <f>COUNTIFS(tblQueries[ReceivedDate],"&gt;="&amp;tblMetrics[[#This Row],[Date]],tblQueries[ReceivedDate],"&lt;"&amp;tblMetrics[[#This Row],[Date]]+1)</f>
        <v>0</v>
      </c>
      <c r="D12" s="5">
        <f>tblMetrics[[#This Row],[Date]]-WEEKDAY(tblMetrics[[#This Row],[Date]],2)+1</f>
        <v>46209</v>
      </c>
      <c r="E12" s="5">
        <f>COUNTIFS(tblQueries[ReceivedDate],"&gt;="&amp;tblMetrics[[#This Row],[WeekStart]],tblQueries[ReceivedDate],"&lt;"&amp;tblMetrics[[#This Row],[WeekStart]]+7)</f>
        <v>2</v>
      </c>
      <c r="F12" s="3">
        <f>IFERROR(AVERAGEIFS(tblStatus[TimeToResolveHours],tblStatus[StatusDate],"&gt;="&amp;tblMetrics[[#This Row],[Date]],tblStatus[StatusDate],"&lt;"&amp;tblMetrics[[#This Row],[Date]]+1,tblStatus[TimeToResolveHours],"&gt;0"),"")</f>
        <v>24</v>
      </c>
      <c r="G12" s="9"/>
      <c r="H12" s="9"/>
      <c r="I12" s="9"/>
      <c r="J12" s="9"/>
      <c r="K12" s="13">
        <v>46209</v>
      </c>
      <c r="L12" s="14">
        <f>COUNTIFS(tblQueries[ReceivedDate],"&gt;="&amp;K12,tblQueries[ReceivedDate],"&lt;"&amp;K12+7)</f>
        <v>2</v>
      </c>
      <c r="M12" s="14">
        <f>AVERAGE($L$11:L12)</f>
        <v>4</v>
      </c>
      <c r="N12" s="8"/>
      <c r="O12" s="8"/>
      <c r="P12" s="8"/>
      <c r="Q12" s="8"/>
      <c r="R12" s="8"/>
      <c r="S12" s="8"/>
      <c r="T12" s="8"/>
      <c r="U12" s="8"/>
      <c r="V12" s="8"/>
      <c r="W12" s="8"/>
      <c r="X12" s="8"/>
      <c r="Y12" s="8"/>
      <c r="Z12" s="8"/>
      <c r="AA12" s="8"/>
      <c r="AB12" s="8"/>
      <c r="AC12" s="8"/>
    </row>
    <row r="13" spans="1:29" x14ac:dyDescent="0.25">
      <c r="A13" s="8"/>
      <c r="B13" s="2">
        <v>46212</v>
      </c>
      <c r="C13" s="5">
        <f>COUNTIFS(tblQueries[ReceivedDate],"&gt;="&amp;tblMetrics[[#This Row],[Date]],tblQueries[ReceivedDate],"&lt;"&amp;tblMetrics[[#This Row],[Date]]+1)</f>
        <v>0</v>
      </c>
      <c r="D13" s="5">
        <f>tblMetrics[[#This Row],[Date]]-WEEKDAY(tblMetrics[[#This Row],[Date]],2)+1</f>
        <v>46209</v>
      </c>
      <c r="E13" s="5">
        <f>COUNTIFS(tblQueries[ReceivedDate],"&gt;="&amp;tblMetrics[[#This Row],[WeekStart]],tblQueries[ReceivedDate],"&lt;"&amp;tblMetrics[[#This Row],[WeekStart]]+7)</f>
        <v>2</v>
      </c>
      <c r="F13" s="3" t="str">
        <f>IFERROR(AVERAGEIFS(tblStatus[TimeToResolveHours],tblStatus[StatusDate],"&gt;="&amp;tblMetrics[[#This Row],[Date]],tblStatus[StatusDate],"&lt;"&amp;tblMetrics[[#This Row],[Date]]+1,tblStatus[TimeToResolveHours],"&gt;0"),"")</f>
        <v/>
      </c>
      <c r="G13" s="9"/>
      <c r="H13" s="9"/>
      <c r="I13" s="9"/>
      <c r="J13" s="9"/>
      <c r="K13" s="13">
        <v>46216</v>
      </c>
      <c r="L13" s="14">
        <f>COUNTIFS(tblQueries[ReceivedDate],"&gt;="&amp;K13,tblQueries[ReceivedDate],"&lt;"&amp;K13+7)</f>
        <v>0</v>
      </c>
      <c r="M13" s="14">
        <f>AVERAGE($L$11:L13)</f>
        <v>2.6666666666666665</v>
      </c>
      <c r="N13" s="8"/>
      <c r="O13" s="8"/>
      <c r="P13" s="8"/>
      <c r="Q13" s="8"/>
      <c r="R13" s="8"/>
      <c r="S13" s="8"/>
      <c r="T13" s="8"/>
      <c r="U13" s="8"/>
      <c r="V13" s="8"/>
      <c r="W13" s="8"/>
      <c r="X13" s="8"/>
      <c r="Y13" s="8"/>
      <c r="Z13" s="8"/>
      <c r="AA13" s="8"/>
      <c r="AB13" s="8"/>
      <c r="AC13" s="8"/>
    </row>
    <row r="14" spans="1:29" x14ac:dyDescent="0.25">
      <c r="A14" s="8"/>
      <c r="B14" s="2">
        <v>46213</v>
      </c>
      <c r="C14" s="5">
        <f>COUNTIFS(tblQueries[ReceivedDate],"&gt;="&amp;tblMetrics[[#This Row],[Date]],tblQueries[ReceivedDate],"&lt;"&amp;tblMetrics[[#This Row],[Date]]+1)</f>
        <v>0</v>
      </c>
      <c r="D14" s="5">
        <f>tblMetrics[[#This Row],[Date]]-WEEKDAY(tblMetrics[[#This Row],[Date]],2)+1</f>
        <v>46209</v>
      </c>
      <c r="E14" s="5">
        <f>COUNTIFS(tblQueries[ReceivedDate],"&gt;="&amp;tblMetrics[[#This Row],[WeekStart]],tblQueries[ReceivedDate],"&lt;"&amp;tblMetrics[[#This Row],[WeekStart]]+7)</f>
        <v>2</v>
      </c>
      <c r="F14" s="3" t="str">
        <f>IFERROR(AVERAGEIFS(tblStatus[TimeToResolveHours],tblStatus[StatusDate],"&gt;="&amp;tblMetrics[[#This Row],[Date]],tblStatus[StatusDate],"&lt;"&amp;tblMetrics[[#This Row],[Date]]+1,tblStatus[TimeToResolveHours],"&gt;0"),"")</f>
        <v/>
      </c>
      <c r="G14" s="9"/>
      <c r="H14" s="9"/>
      <c r="I14" s="9"/>
      <c r="J14" s="9"/>
      <c r="K14" s="13">
        <v>46223</v>
      </c>
      <c r="L14" s="14">
        <f>COUNTIFS(tblQueries[ReceivedDate],"&gt;="&amp;K14,tblQueries[ReceivedDate],"&lt;"&amp;K14+7)</f>
        <v>0</v>
      </c>
      <c r="M14" s="14">
        <f>AVERAGE($L$11:L14)</f>
        <v>2</v>
      </c>
      <c r="N14" s="8"/>
      <c r="O14" s="8"/>
      <c r="P14" s="8"/>
      <c r="Q14" s="8"/>
      <c r="R14" s="8"/>
      <c r="S14" s="8"/>
      <c r="T14" s="8"/>
      <c r="U14" s="8"/>
      <c r="V14" s="8"/>
      <c r="W14" s="8"/>
      <c r="X14" s="8"/>
      <c r="Y14" s="8"/>
      <c r="Z14" s="8"/>
      <c r="AA14" s="8"/>
      <c r="AB14" s="8"/>
      <c r="AC14" s="8"/>
    </row>
    <row r="15" spans="1:29" x14ac:dyDescent="0.25">
      <c r="A15" s="8"/>
      <c r="B15" s="2">
        <v>46214</v>
      </c>
      <c r="C15" s="5">
        <f>COUNTIFS(tblQueries[ReceivedDate],"&gt;="&amp;tblMetrics[[#This Row],[Date]],tblQueries[ReceivedDate],"&lt;"&amp;tblMetrics[[#This Row],[Date]]+1)</f>
        <v>0</v>
      </c>
      <c r="D15" s="5">
        <f>tblMetrics[[#This Row],[Date]]-WEEKDAY(tblMetrics[[#This Row],[Date]],2)+1</f>
        <v>46209</v>
      </c>
      <c r="E15" s="5">
        <f>COUNTIFS(tblQueries[ReceivedDate],"&gt;="&amp;tblMetrics[[#This Row],[WeekStart]],tblQueries[ReceivedDate],"&lt;"&amp;tblMetrics[[#This Row],[WeekStart]]+7)</f>
        <v>2</v>
      </c>
      <c r="F15" s="3" t="str">
        <f>IFERROR(AVERAGEIFS(tblStatus[TimeToResolveHours],tblStatus[StatusDate],"&gt;="&amp;tblMetrics[[#This Row],[Date]],tblStatus[StatusDate],"&lt;"&amp;tblMetrics[[#This Row],[Date]]+1,tblStatus[TimeToResolveHours],"&gt;0"),"")</f>
        <v/>
      </c>
      <c r="G15" s="9"/>
      <c r="H15" s="9"/>
      <c r="I15" s="9"/>
      <c r="J15" s="9"/>
      <c r="K15" s="9"/>
      <c r="L15" s="9"/>
      <c r="M15" s="9"/>
      <c r="N15" s="8"/>
      <c r="O15" s="8"/>
      <c r="P15" s="8"/>
      <c r="Q15" s="8"/>
      <c r="R15" s="8"/>
      <c r="S15" s="8"/>
      <c r="T15" s="8"/>
      <c r="U15" s="8"/>
      <c r="V15" s="8"/>
      <c r="W15" s="8"/>
      <c r="X15" s="8"/>
      <c r="Y15" s="8"/>
      <c r="Z15" s="8"/>
      <c r="AA15" s="8"/>
      <c r="AB15" s="8"/>
      <c r="AC15" s="8"/>
    </row>
    <row r="16" spans="1:29" x14ac:dyDescent="0.25">
      <c r="A16" s="8"/>
      <c r="B16" s="2">
        <v>46215</v>
      </c>
      <c r="C16" s="5">
        <f>COUNTIFS(tblQueries[ReceivedDate],"&gt;="&amp;tblMetrics[[#This Row],[Date]],tblQueries[ReceivedDate],"&lt;"&amp;tblMetrics[[#This Row],[Date]]+1)</f>
        <v>0</v>
      </c>
      <c r="D16" s="5">
        <f>tblMetrics[[#This Row],[Date]]-WEEKDAY(tblMetrics[[#This Row],[Date]],2)+1</f>
        <v>46209</v>
      </c>
      <c r="E16" s="5">
        <f>COUNTIFS(tblQueries[ReceivedDate],"&gt;="&amp;tblMetrics[[#This Row],[WeekStart]],tblQueries[ReceivedDate],"&lt;"&amp;tblMetrics[[#This Row],[WeekStart]]+7)</f>
        <v>2</v>
      </c>
      <c r="F16" s="3" t="str">
        <f>IFERROR(AVERAGEIFS(tblStatus[TimeToResolveHours],tblStatus[StatusDate],"&gt;="&amp;tblMetrics[[#This Row],[Date]],tblStatus[StatusDate],"&lt;"&amp;tblMetrics[[#This Row],[Date]]+1,tblStatus[TimeToResolveHours],"&gt;0"),"")</f>
        <v/>
      </c>
      <c r="G16" s="9"/>
      <c r="H16" s="9"/>
      <c r="I16" s="9"/>
      <c r="J16" s="9"/>
      <c r="K16" s="9"/>
      <c r="L16" s="9"/>
      <c r="M16" s="9"/>
      <c r="N16" s="8"/>
      <c r="O16" s="8"/>
      <c r="P16" s="8"/>
      <c r="Q16" s="8"/>
      <c r="R16" s="8"/>
      <c r="S16" s="8"/>
      <c r="T16" s="8"/>
      <c r="U16" s="8"/>
      <c r="V16" s="8"/>
      <c r="W16" s="8"/>
      <c r="X16" s="8"/>
      <c r="Y16" s="8"/>
      <c r="Z16" s="8"/>
      <c r="AA16" s="8"/>
      <c r="AB16" s="8"/>
      <c r="AC16" s="8"/>
    </row>
    <row r="17" spans="1:29" x14ac:dyDescent="0.25">
      <c r="A17" s="8"/>
      <c r="B17" s="2">
        <v>46216</v>
      </c>
      <c r="C17" s="5">
        <f>COUNTIFS(tblQueries[ReceivedDate],"&gt;="&amp;tblMetrics[[#This Row],[Date]],tblQueries[ReceivedDate],"&lt;"&amp;tblMetrics[[#This Row],[Date]]+1)</f>
        <v>0</v>
      </c>
      <c r="D17" s="5">
        <f>tblMetrics[[#This Row],[Date]]-WEEKDAY(tblMetrics[[#This Row],[Date]],2)+1</f>
        <v>46216</v>
      </c>
      <c r="E17" s="5">
        <f>COUNTIFS(tblQueries[ReceivedDate],"&gt;="&amp;tblMetrics[[#This Row],[WeekStart]],tblQueries[ReceivedDate],"&lt;"&amp;tblMetrics[[#This Row],[WeekStart]]+7)</f>
        <v>0</v>
      </c>
      <c r="F17" s="3" t="str">
        <f>IFERROR(AVERAGEIFS(tblStatus[TimeToResolveHours],tblStatus[StatusDate],"&gt;="&amp;tblMetrics[[#This Row],[Date]],tblStatus[StatusDate],"&lt;"&amp;tblMetrics[[#This Row],[Date]]+1,tblStatus[TimeToResolveHours],"&gt;0"),"")</f>
        <v/>
      </c>
      <c r="G17" s="9"/>
      <c r="H17" s="9"/>
      <c r="I17" s="9"/>
      <c r="J17" s="9"/>
      <c r="K17" s="9"/>
      <c r="L17" s="9"/>
      <c r="M17" s="9"/>
      <c r="N17" s="8"/>
      <c r="O17" s="8"/>
      <c r="P17" s="8"/>
      <c r="Q17" s="8"/>
      <c r="R17" s="8"/>
      <c r="S17" s="8"/>
      <c r="T17" s="8"/>
      <c r="U17" s="8"/>
      <c r="V17" s="8"/>
      <c r="W17" s="8"/>
      <c r="X17" s="8"/>
      <c r="Y17" s="8"/>
      <c r="Z17" s="8"/>
      <c r="AA17" s="8"/>
      <c r="AB17" s="8"/>
      <c r="AC17" s="8"/>
    </row>
    <row r="18" spans="1:29" x14ac:dyDescent="0.25">
      <c r="A18" s="8"/>
      <c r="B18" s="2">
        <v>46217</v>
      </c>
      <c r="C18" s="5">
        <f>COUNTIFS(tblQueries[ReceivedDate],"&gt;="&amp;tblMetrics[[#This Row],[Date]],tblQueries[ReceivedDate],"&lt;"&amp;tblMetrics[[#This Row],[Date]]+1)</f>
        <v>0</v>
      </c>
      <c r="D18" s="5">
        <f>tblMetrics[[#This Row],[Date]]-WEEKDAY(tblMetrics[[#This Row],[Date]],2)+1</f>
        <v>46216</v>
      </c>
      <c r="E18" s="5">
        <f>COUNTIFS(tblQueries[ReceivedDate],"&gt;="&amp;tblMetrics[[#This Row],[WeekStart]],tblQueries[ReceivedDate],"&lt;"&amp;tblMetrics[[#This Row],[WeekStart]]+7)</f>
        <v>0</v>
      </c>
      <c r="F18" s="3" t="str">
        <f>IFERROR(AVERAGEIFS(tblStatus[TimeToResolveHours],tblStatus[StatusDate],"&gt;="&amp;tblMetrics[[#This Row],[Date]],tblStatus[StatusDate],"&lt;"&amp;tblMetrics[[#This Row],[Date]]+1,tblStatus[TimeToResolveHours],"&gt;0"),"")</f>
        <v/>
      </c>
      <c r="G18" s="9"/>
      <c r="H18" s="9"/>
      <c r="I18" s="9"/>
      <c r="J18" s="9"/>
      <c r="K18" s="9"/>
      <c r="L18" s="9"/>
      <c r="M18" s="9"/>
      <c r="N18" s="8"/>
      <c r="O18" s="8"/>
      <c r="P18" s="8"/>
      <c r="Q18" s="8"/>
      <c r="R18" s="8"/>
      <c r="S18" s="8"/>
      <c r="T18" s="8"/>
      <c r="U18" s="8"/>
      <c r="V18" s="8"/>
      <c r="W18" s="8"/>
      <c r="X18" s="8"/>
      <c r="Y18" s="8"/>
      <c r="Z18" s="8"/>
      <c r="AA18" s="8"/>
      <c r="AB18" s="8"/>
      <c r="AC18" s="8"/>
    </row>
    <row r="19" spans="1:29" x14ac:dyDescent="0.25">
      <c r="A19" s="8"/>
      <c r="B19" s="2">
        <v>46218</v>
      </c>
      <c r="C19" s="5">
        <f>COUNTIFS(tblQueries[ReceivedDate],"&gt;="&amp;tblMetrics[[#This Row],[Date]],tblQueries[ReceivedDate],"&lt;"&amp;tblMetrics[[#This Row],[Date]]+1)</f>
        <v>0</v>
      </c>
      <c r="D19" s="5">
        <f>tblMetrics[[#This Row],[Date]]-WEEKDAY(tblMetrics[[#This Row],[Date]],2)+1</f>
        <v>46216</v>
      </c>
      <c r="E19" s="5">
        <f>COUNTIFS(tblQueries[ReceivedDate],"&gt;="&amp;tblMetrics[[#This Row],[WeekStart]],tblQueries[ReceivedDate],"&lt;"&amp;tblMetrics[[#This Row],[WeekStart]]+7)</f>
        <v>0</v>
      </c>
      <c r="F19" s="3" t="str">
        <f>IFERROR(AVERAGEIFS(tblStatus[TimeToResolveHours],tblStatus[StatusDate],"&gt;="&amp;tblMetrics[[#This Row],[Date]],tblStatus[StatusDate],"&lt;"&amp;tblMetrics[[#This Row],[Date]]+1,tblStatus[TimeToResolveHours],"&gt;0"),"")</f>
        <v/>
      </c>
      <c r="G19" s="9"/>
      <c r="H19" s="9"/>
      <c r="I19" s="9"/>
      <c r="J19" s="9"/>
      <c r="K19" s="9"/>
      <c r="L19" s="9"/>
      <c r="M19" s="9"/>
      <c r="N19" s="8"/>
      <c r="O19" s="8"/>
      <c r="P19" s="8"/>
      <c r="Q19" s="8"/>
      <c r="R19" s="8"/>
      <c r="S19" s="8"/>
      <c r="T19" s="8"/>
      <c r="U19" s="8"/>
      <c r="V19" s="8"/>
      <c r="W19" s="8"/>
      <c r="X19" s="8"/>
      <c r="Y19" s="8"/>
      <c r="Z19" s="8"/>
      <c r="AA19" s="8"/>
      <c r="AB19" s="8"/>
      <c r="AC19" s="8"/>
    </row>
    <row r="20" spans="1:29" x14ac:dyDescent="0.25">
      <c r="A20" s="8"/>
      <c r="B20" s="2">
        <v>46219</v>
      </c>
      <c r="C20" s="5">
        <f>COUNTIFS(tblQueries[ReceivedDate],"&gt;="&amp;tblMetrics[[#This Row],[Date]],tblQueries[ReceivedDate],"&lt;"&amp;tblMetrics[[#This Row],[Date]]+1)</f>
        <v>0</v>
      </c>
      <c r="D20" s="5">
        <f>tblMetrics[[#This Row],[Date]]-WEEKDAY(tblMetrics[[#This Row],[Date]],2)+1</f>
        <v>46216</v>
      </c>
      <c r="E20" s="5">
        <f>COUNTIFS(tblQueries[ReceivedDate],"&gt;="&amp;tblMetrics[[#This Row],[WeekStart]],tblQueries[ReceivedDate],"&lt;"&amp;tblMetrics[[#This Row],[WeekStart]]+7)</f>
        <v>0</v>
      </c>
      <c r="F20" s="3" t="str">
        <f>IFERROR(AVERAGEIFS(tblStatus[TimeToResolveHours],tblStatus[StatusDate],"&gt;="&amp;tblMetrics[[#This Row],[Date]],tblStatus[StatusDate],"&lt;"&amp;tblMetrics[[#This Row],[Date]]+1,tblStatus[TimeToResolveHours],"&gt;0"),"")</f>
        <v/>
      </c>
      <c r="G20" s="9"/>
      <c r="H20" s="9"/>
      <c r="I20" s="9"/>
      <c r="J20" s="9"/>
      <c r="K20" s="9"/>
      <c r="L20" s="9"/>
      <c r="M20" s="9"/>
      <c r="N20" s="8"/>
      <c r="O20" s="8"/>
      <c r="P20" s="8"/>
      <c r="Q20" s="8"/>
      <c r="R20" s="8"/>
      <c r="S20" s="8"/>
      <c r="T20" s="8"/>
      <c r="U20" s="8"/>
      <c r="V20" s="8"/>
      <c r="W20" s="8"/>
      <c r="X20" s="8"/>
      <c r="Y20" s="8"/>
      <c r="Z20" s="8"/>
      <c r="AA20" s="8"/>
      <c r="AB20" s="8"/>
      <c r="AC20" s="8"/>
    </row>
    <row r="21" spans="1:29" x14ac:dyDescent="0.25">
      <c r="A21" s="8"/>
      <c r="B21" s="2">
        <v>46220</v>
      </c>
      <c r="C21" s="5">
        <f>COUNTIFS(tblQueries[ReceivedDate],"&gt;="&amp;tblMetrics[[#This Row],[Date]],tblQueries[ReceivedDate],"&lt;"&amp;tblMetrics[[#This Row],[Date]]+1)</f>
        <v>0</v>
      </c>
      <c r="D21" s="5">
        <f>tblMetrics[[#This Row],[Date]]-WEEKDAY(tblMetrics[[#This Row],[Date]],2)+1</f>
        <v>46216</v>
      </c>
      <c r="E21" s="5">
        <f>COUNTIFS(tblQueries[ReceivedDate],"&gt;="&amp;tblMetrics[[#This Row],[WeekStart]],tblQueries[ReceivedDate],"&lt;"&amp;tblMetrics[[#This Row],[WeekStart]]+7)</f>
        <v>0</v>
      </c>
      <c r="F21" s="3" t="str">
        <f>IFERROR(AVERAGEIFS(tblStatus[TimeToResolveHours],tblStatus[StatusDate],"&gt;="&amp;tblMetrics[[#This Row],[Date]],tblStatus[StatusDate],"&lt;"&amp;tblMetrics[[#This Row],[Date]]+1,tblStatus[TimeToResolveHours],"&gt;0"),"")</f>
        <v/>
      </c>
      <c r="G21" s="9"/>
      <c r="H21" s="9"/>
      <c r="I21" s="9"/>
      <c r="J21" s="9"/>
      <c r="K21" s="9"/>
      <c r="L21" s="9"/>
      <c r="M21" s="9"/>
      <c r="N21" s="8"/>
      <c r="O21" s="8"/>
      <c r="P21" s="8"/>
      <c r="Q21" s="8"/>
      <c r="R21" s="8"/>
      <c r="S21" s="8"/>
      <c r="T21" s="8"/>
      <c r="U21" s="8"/>
      <c r="V21" s="8"/>
      <c r="W21" s="8"/>
      <c r="X21" s="8"/>
      <c r="Y21" s="8"/>
      <c r="Z21" s="8"/>
      <c r="AA21" s="8"/>
      <c r="AB21" s="8"/>
      <c r="AC21" s="8"/>
    </row>
    <row r="22" spans="1:29" x14ac:dyDescent="0.25">
      <c r="A22" s="8"/>
      <c r="B22" s="2">
        <v>46221</v>
      </c>
      <c r="C22" s="5">
        <f>COUNTIFS(tblQueries[ReceivedDate],"&gt;="&amp;tblMetrics[[#This Row],[Date]],tblQueries[ReceivedDate],"&lt;"&amp;tblMetrics[[#This Row],[Date]]+1)</f>
        <v>0</v>
      </c>
      <c r="D22" s="5">
        <f>tblMetrics[[#This Row],[Date]]-WEEKDAY(tblMetrics[[#This Row],[Date]],2)+1</f>
        <v>46216</v>
      </c>
      <c r="E22" s="5">
        <f>COUNTIFS(tblQueries[ReceivedDate],"&gt;="&amp;tblMetrics[[#This Row],[WeekStart]],tblQueries[ReceivedDate],"&lt;"&amp;tblMetrics[[#This Row],[WeekStart]]+7)</f>
        <v>0</v>
      </c>
      <c r="F22" s="3" t="str">
        <f>IFERROR(AVERAGEIFS(tblStatus[TimeToResolveHours],tblStatus[StatusDate],"&gt;="&amp;tblMetrics[[#This Row],[Date]],tblStatus[StatusDate],"&lt;"&amp;tblMetrics[[#This Row],[Date]]+1,tblStatus[TimeToResolveHours],"&gt;0"),"")</f>
        <v/>
      </c>
      <c r="G22" s="9"/>
      <c r="H22" s="9"/>
      <c r="I22" s="9"/>
      <c r="J22" s="9"/>
      <c r="K22" s="9"/>
      <c r="L22" s="9"/>
      <c r="M22" s="9"/>
      <c r="N22" s="8"/>
      <c r="O22" s="8"/>
      <c r="P22" s="8"/>
      <c r="Q22" s="8"/>
      <c r="R22" s="8"/>
      <c r="S22" s="8"/>
      <c r="T22" s="8"/>
      <c r="U22" s="8"/>
      <c r="V22" s="8"/>
      <c r="W22" s="8"/>
      <c r="X22" s="8"/>
      <c r="Y22" s="8"/>
      <c r="Z22" s="8"/>
      <c r="AA22" s="8"/>
      <c r="AB22" s="8"/>
      <c r="AC22" s="8"/>
    </row>
    <row r="23" spans="1:29" x14ac:dyDescent="0.25">
      <c r="A23" s="8"/>
      <c r="B23" s="2">
        <v>46222</v>
      </c>
      <c r="C23" s="5">
        <f>COUNTIFS(tblQueries[ReceivedDate],"&gt;="&amp;tblMetrics[[#This Row],[Date]],tblQueries[ReceivedDate],"&lt;"&amp;tblMetrics[[#This Row],[Date]]+1)</f>
        <v>0</v>
      </c>
      <c r="D23" s="5">
        <f>tblMetrics[[#This Row],[Date]]-WEEKDAY(tblMetrics[[#This Row],[Date]],2)+1</f>
        <v>46216</v>
      </c>
      <c r="E23" s="5">
        <f>COUNTIFS(tblQueries[ReceivedDate],"&gt;="&amp;tblMetrics[[#This Row],[WeekStart]],tblQueries[ReceivedDate],"&lt;"&amp;tblMetrics[[#This Row],[WeekStart]]+7)</f>
        <v>0</v>
      </c>
      <c r="F23" s="3" t="str">
        <f>IFERROR(AVERAGEIFS(tblStatus[TimeToResolveHours],tblStatus[StatusDate],"&gt;="&amp;tblMetrics[[#This Row],[Date]],tblStatus[StatusDate],"&lt;"&amp;tblMetrics[[#This Row],[Date]]+1,tblStatus[TimeToResolveHours],"&gt;0"),"")</f>
        <v/>
      </c>
      <c r="G23" s="9"/>
      <c r="H23" s="9"/>
      <c r="I23" s="9"/>
      <c r="J23" s="9"/>
      <c r="K23" s="9"/>
      <c r="L23" s="9"/>
      <c r="M23" s="9"/>
      <c r="N23" s="8"/>
      <c r="O23" s="8"/>
      <c r="P23" s="8"/>
      <c r="Q23" s="8"/>
      <c r="R23" s="8"/>
      <c r="S23" s="8"/>
      <c r="T23" s="8"/>
      <c r="U23" s="8"/>
      <c r="V23" s="8"/>
      <c r="W23" s="8"/>
      <c r="X23" s="8"/>
      <c r="Y23" s="8"/>
      <c r="Z23" s="8"/>
      <c r="AA23" s="8"/>
      <c r="AB23" s="8"/>
      <c r="AC23" s="8"/>
    </row>
    <row r="24" spans="1:29" x14ac:dyDescent="0.25">
      <c r="A24" s="8"/>
      <c r="B24" s="2">
        <v>46223</v>
      </c>
      <c r="C24" s="5">
        <f>COUNTIFS(tblQueries[ReceivedDate],"&gt;="&amp;tblMetrics[[#This Row],[Date]],tblQueries[ReceivedDate],"&lt;"&amp;tblMetrics[[#This Row],[Date]]+1)</f>
        <v>0</v>
      </c>
      <c r="D24" s="5">
        <f>tblMetrics[[#This Row],[Date]]-WEEKDAY(tblMetrics[[#This Row],[Date]],2)+1</f>
        <v>46223</v>
      </c>
      <c r="E24" s="5">
        <f>COUNTIFS(tblQueries[ReceivedDate],"&gt;="&amp;tblMetrics[[#This Row],[WeekStart]],tblQueries[ReceivedDate],"&lt;"&amp;tblMetrics[[#This Row],[WeekStart]]+7)</f>
        <v>0</v>
      </c>
      <c r="F24" s="3" t="str">
        <f>IFERROR(AVERAGEIFS(tblStatus[TimeToResolveHours],tblStatus[StatusDate],"&gt;="&amp;tblMetrics[[#This Row],[Date]],tblStatus[StatusDate],"&lt;"&amp;tblMetrics[[#This Row],[Date]]+1,tblStatus[TimeToResolveHours],"&gt;0"),"")</f>
        <v/>
      </c>
      <c r="G24" s="9"/>
      <c r="H24" s="9"/>
      <c r="I24" s="9"/>
      <c r="J24" s="9"/>
      <c r="K24" s="9"/>
      <c r="L24" s="9"/>
      <c r="M24" s="9"/>
      <c r="N24" s="8"/>
      <c r="O24" s="8"/>
      <c r="P24" s="8"/>
      <c r="Q24" s="8"/>
      <c r="R24" s="8"/>
      <c r="S24" s="8"/>
      <c r="T24" s="8"/>
      <c r="U24" s="8"/>
      <c r="V24" s="8"/>
      <c r="W24" s="8"/>
      <c r="X24" s="8"/>
      <c r="Y24" s="8"/>
      <c r="Z24" s="8"/>
      <c r="AA24" s="8"/>
      <c r="AB24" s="8"/>
      <c r="AC24" s="8"/>
    </row>
    <row r="25" spans="1:29" x14ac:dyDescent="0.25">
      <c r="A25" s="8"/>
      <c r="B25" s="2">
        <v>46224</v>
      </c>
      <c r="C25" s="5">
        <f>COUNTIFS(tblQueries[ReceivedDate],"&gt;="&amp;tblMetrics[[#This Row],[Date]],tblQueries[ReceivedDate],"&lt;"&amp;tblMetrics[[#This Row],[Date]]+1)</f>
        <v>0</v>
      </c>
      <c r="D25" s="5">
        <f>tblMetrics[[#This Row],[Date]]-WEEKDAY(tblMetrics[[#This Row],[Date]],2)+1</f>
        <v>46223</v>
      </c>
      <c r="E25" s="5">
        <f>COUNTIFS(tblQueries[ReceivedDate],"&gt;="&amp;tblMetrics[[#This Row],[WeekStart]],tblQueries[ReceivedDate],"&lt;"&amp;tblMetrics[[#This Row],[WeekStart]]+7)</f>
        <v>0</v>
      </c>
      <c r="F25" s="3" t="str">
        <f>IFERROR(AVERAGEIFS(tblStatus[TimeToResolveHours],tblStatus[StatusDate],"&gt;="&amp;tblMetrics[[#This Row],[Date]],tblStatus[StatusDate],"&lt;"&amp;tblMetrics[[#This Row],[Date]]+1,tblStatus[TimeToResolveHours],"&gt;0"),"")</f>
        <v/>
      </c>
      <c r="G25" s="9"/>
      <c r="H25" s="9"/>
      <c r="I25" s="9"/>
      <c r="J25" s="9"/>
      <c r="K25" s="9"/>
      <c r="L25" s="9"/>
      <c r="M25" s="9"/>
      <c r="N25" s="8"/>
      <c r="O25" s="8"/>
      <c r="P25" s="8"/>
      <c r="Q25" s="8"/>
      <c r="R25" s="8"/>
      <c r="S25" s="8"/>
      <c r="T25" s="8"/>
      <c r="U25" s="8"/>
      <c r="V25" s="8"/>
      <c r="W25" s="8"/>
      <c r="X25" s="8"/>
      <c r="Y25" s="8"/>
      <c r="Z25" s="8"/>
      <c r="AA25" s="8"/>
      <c r="AB25" s="8"/>
      <c r="AC25" s="8"/>
    </row>
    <row r="26" spans="1:29" x14ac:dyDescent="0.25">
      <c r="A26" s="8"/>
      <c r="B26" s="2">
        <v>46225</v>
      </c>
      <c r="C26" s="5">
        <f>COUNTIFS(tblQueries[ReceivedDate],"&gt;="&amp;tblMetrics[[#This Row],[Date]],tblQueries[ReceivedDate],"&lt;"&amp;tblMetrics[[#This Row],[Date]]+1)</f>
        <v>0</v>
      </c>
      <c r="D26" s="5">
        <f>tblMetrics[[#This Row],[Date]]-WEEKDAY(tblMetrics[[#This Row],[Date]],2)+1</f>
        <v>46223</v>
      </c>
      <c r="E26" s="5">
        <f>COUNTIFS(tblQueries[ReceivedDate],"&gt;="&amp;tblMetrics[[#This Row],[WeekStart]],tblQueries[ReceivedDate],"&lt;"&amp;tblMetrics[[#This Row],[WeekStart]]+7)</f>
        <v>0</v>
      </c>
      <c r="F26" s="3" t="str">
        <f>IFERROR(AVERAGEIFS(tblStatus[TimeToResolveHours],tblStatus[StatusDate],"&gt;="&amp;tblMetrics[[#This Row],[Date]],tblStatus[StatusDate],"&lt;"&amp;tblMetrics[[#This Row],[Date]]+1,tblStatus[TimeToResolveHours],"&gt;0"),"")</f>
        <v/>
      </c>
      <c r="G26" s="9"/>
      <c r="H26" s="9"/>
      <c r="I26" s="9"/>
      <c r="J26" s="9"/>
      <c r="K26" s="9"/>
      <c r="L26" s="9"/>
      <c r="M26" s="9"/>
      <c r="N26" s="8"/>
      <c r="O26" s="8"/>
      <c r="P26" s="8"/>
      <c r="Q26" s="8"/>
      <c r="R26" s="8"/>
      <c r="S26" s="8"/>
      <c r="T26" s="8"/>
      <c r="U26" s="8"/>
      <c r="V26" s="8"/>
      <c r="W26" s="8"/>
      <c r="X26" s="8"/>
      <c r="Y26" s="8"/>
      <c r="Z26" s="8"/>
      <c r="AA26" s="8"/>
      <c r="AB26" s="8"/>
      <c r="AC26" s="8"/>
    </row>
    <row r="27" spans="1:29" x14ac:dyDescent="0.25">
      <c r="A27" s="8"/>
      <c r="B27" s="2">
        <v>46226</v>
      </c>
      <c r="C27" s="5">
        <f>COUNTIFS(tblQueries[ReceivedDate],"&gt;="&amp;tblMetrics[[#This Row],[Date]],tblQueries[ReceivedDate],"&lt;"&amp;tblMetrics[[#This Row],[Date]]+1)</f>
        <v>0</v>
      </c>
      <c r="D27" s="5">
        <f>tblMetrics[[#This Row],[Date]]-WEEKDAY(tblMetrics[[#This Row],[Date]],2)+1</f>
        <v>46223</v>
      </c>
      <c r="E27" s="5">
        <f>COUNTIFS(tblQueries[ReceivedDate],"&gt;="&amp;tblMetrics[[#This Row],[WeekStart]],tblQueries[ReceivedDate],"&lt;"&amp;tblMetrics[[#This Row],[WeekStart]]+7)</f>
        <v>0</v>
      </c>
      <c r="F27" s="3" t="str">
        <f>IFERROR(AVERAGEIFS(tblStatus[TimeToResolveHours],tblStatus[StatusDate],"&gt;="&amp;tblMetrics[[#This Row],[Date]],tblStatus[StatusDate],"&lt;"&amp;tblMetrics[[#This Row],[Date]]+1,tblStatus[TimeToResolveHours],"&gt;0"),"")</f>
        <v/>
      </c>
      <c r="G27" s="9"/>
      <c r="H27" s="9"/>
      <c r="I27" s="9"/>
      <c r="J27" s="9"/>
      <c r="K27" s="9"/>
      <c r="L27" s="9"/>
      <c r="M27" s="9"/>
      <c r="N27" s="8"/>
      <c r="O27" s="8"/>
      <c r="P27" s="8"/>
      <c r="Q27" s="8"/>
      <c r="R27" s="8"/>
      <c r="S27" s="8"/>
      <c r="T27" s="8"/>
      <c r="U27" s="8"/>
      <c r="V27" s="8"/>
      <c r="W27" s="8"/>
      <c r="X27" s="8"/>
      <c r="Y27" s="8"/>
      <c r="Z27" s="8"/>
      <c r="AA27" s="8"/>
      <c r="AB27" s="8"/>
      <c r="AC27" s="8"/>
    </row>
    <row r="28" spans="1:29" x14ac:dyDescent="0.25">
      <c r="A28" s="8"/>
      <c r="B28" s="2">
        <v>46227</v>
      </c>
      <c r="C28" s="5">
        <f>COUNTIFS(tblQueries[ReceivedDate],"&gt;="&amp;tblMetrics[[#This Row],[Date]],tblQueries[ReceivedDate],"&lt;"&amp;tblMetrics[[#This Row],[Date]]+1)</f>
        <v>0</v>
      </c>
      <c r="D28" s="5">
        <f>tblMetrics[[#This Row],[Date]]-WEEKDAY(tblMetrics[[#This Row],[Date]],2)+1</f>
        <v>46223</v>
      </c>
      <c r="E28" s="5">
        <f>COUNTIFS(tblQueries[ReceivedDate],"&gt;="&amp;tblMetrics[[#This Row],[WeekStart]],tblQueries[ReceivedDate],"&lt;"&amp;tblMetrics[[#This Row],[WeekStart]]+7)</f>
        <v>0</v>
      </c>
      <c r="F28" s="3" t="str">
        <f>IFERROR(AVERAGEIFS(tblStatus[TimeToResolveHours],tblStatus[StatusDate],"&gt;="&amp;tblMetrics[[#This Row],[Date]],tblStatus[StatusDate],"&lt;"&amp;tblMetrics[[#This Row],[Date]]+1,tblStatus[TimeToResolveHours],"&gt;0"),"")</f>
        <v/>
      </c>
      <c r="G28" s="9"/>
      <c r="H28" s="9"/>
      <c r="I28" s="9"/>
      <c r="J28" s="9"/>
      <c r="K28" s="9"/>
      <c r="L28" s="9"/>
      <c r="M28" s="9"/>
      <c r="N28" s="8"/>
      <c r="O28" s="8"/>
      <c r="P28" s="8"/>
      <c r="Q28" s="8"/>
      <c r="R28" s="8"/>
      <c r="S28" s="8"/>
      <c r="T28" s="8"/>
      <c r="U28" s="8"/>
      <c r="V28" s="8"/>
      <c r="W28" s="8"/>
      <c r="X28" s="8"/>
      <c r="Y28" s="8"/>
      <c r="Z28" s="8"/>
      <c r="AA28" s="8"/>
      <c r="AB28" s="8"/>
      <c r="AC28" s="8"/>
    </row>
    <row r="29" spans="1:29" x14ac:dyDescent="0.25">
      <c r="A29" s="8"/>
      <c r="B29" s="2">
        <v>46228</v>
      </c>
      <c r="C29" s="5">
        <f>COUNTIFS(tblQueries[ReceivedDate],"&gt;="&amp;tblMetrics[[#This Row],[Date]],tblQueries[ReceivedDate],"&lt;"&amp;tblMetrics[[#This Row],[Date]]+1)</f>
        <v>0</v>
      </c>
      <c r="D29" s="5">
        <f>tblMetrics[[#This Row],[Date]]-WEEKDAY(tblMetrics[[#This Row],[Date]],2)+1</f>
        <v>46223</v>
      </c>
      <c r="E29" s="5">
        <f>COUNTIFS(tblQueries[ReceivedDate],"&gt;="&amp;tblMetrics[[#This Row],[WeekStart]],tblQueries[ReceivedDate],"&lt;"&amp;tblMetrics[[#This Row],[WeekStart]]+7)</f>
        <v>0</v>
      </c>
      <c r="F29" s="3" t="str">
        <f>IFERROR(AVERAGEIFS(tblStatus[TimeToResolveHours],tblStatus[StatusDate],"&gt;="&amp;tblMetrics[[#This Row],[Date]],tblStatus[StatusDate],"&lt;"&amp;tblMetrics[[#This Row],[Date]]+1,tblStatus[TimeToResolveHours],"&gt;0"),"")</f>
        <v/>
      </c>
      <c r="G29" s="9"/>
      <c r="H29" s="9"/>
      <c r="I29" s="9"/>
      <c r="J29" s="9"/>
      <c r="K29" s="9"/>
      <c r="L29" s="9"/>
      <c r="M29" s="9"/>
      <c r="N29" s="8"/>
      <c r="O29" s="8"/>
      <c r="P29" s="8"/>
      <c r="Q29" s="8"/>
      <c r="R29" s="8"/>
      <c r="S29" s="8"/>
      <c r="T29" s="8"/>
      <c r="U29" s="8"/>
      <c r="V29" s="8"/>
      <c r="W29" s="8"/>
      <c r="X29" s="8"/>
      <c r="Y29" s="8"/>
      <c r="Z29" s="8"/>
      <c r="AA29" s="8"/>
      <c r="AB29" s="8"/>
      <c r="AC29" s="8"/>
    </row>
    <row r="30" spans="1:29" x14ac:dyDescent="0.25">
      <c r="A30" s="8"/>
      <c r="B30" s="2">
        <v>46229</v>
      </c>
      <c r="C30" s="5">
        <f>COUNTIFS(tblQueries[ReceivedDate],"&gt;="&amp;tblMetrics[[#This Row],[Date]],tblQueries[ReceivedDate],"&lt;"&amp;tblMetrics[[#This Row],[Date]]+1)</f>
        <v>0</v>
      </c>
      <c r="D30" s="5">
        <f>tblMetrics[[#This Row],[Date]]-WEEKDAY(tblMetrics[[#This Row],[Date]],2)+1</f>
        <v>46223</v>
      </c>
      <c r="E30" s="5">
        <f>COUNTIFS(tblQueries[ReceivedDate],"&gt;="&amp;tblMetrics[[#This Row],[WeekStart]],tblQueries[ReceivedDate],"&lt;"&amp;tblMetrics[[#This Row],[WeekStart]]+7)</f>
        <v>0</v>
      </c>
      <c r="F30" s="3" t="str">
        <f>IFERROR(AVERAGEIFS(tblStatus[TimeToResolveHours],tblStatus[StatusDate],"&gt;="&amp;tblMetrics[[#This Row],[Date]],tblStatus[StatusDate],"&lt;"&amp;tblMetrics[[#This Row],[Date]]+1,tblStatus[TimeToResolveHours],"&gt;0"),"")</f>
        <v/>
      </c>
      <c r="G30" s="9"/>
      <c r="H30" s="9"/>
      <c r="I30" s="9"/>
      <c r="J30" s="9"/>
      <c r="K30" s="9"/>
      <c r="L30" s="9"/>
      <c r="M30" s="9"/>
      <c r="N30" s="8"/>
      <c r="O30" s="8"/>
      <c r="P30" s="8"/>
      <c r="Q30" s="8"/>
      <c r="R30" s="8"/>
      <c r="S30" s="8"/>
      <c r="T30" s="8"/>
      <c r="U30" s="8"/>
      <c r="V30" s="8"/>
      <c r="W30" s="8"/>
      <c r="X30" s="8"/>
      <c r="Y30" s="8"/>
      <c r="Z30" s="8"/>
      <c r="AA30" s="8"/>
      <c r="AB30" s="8"/>
      <c r="AC30" s="8"/>
    </row>
    <row r="31" spans="1:29" x14ac:dyDescent="0.25">
      <c r="A31" s="8"/>
      <c r="B31" s="2">
        <v>46230</v>
      </c>
      <c r="C31" s="5">
        <f>COUNTIFS(tblQueries[ReceivedDate],"&gt;="&amp;tblMetrics[[#This Row],[Date]],tblQueries[ReceivedDate],"&lt;"&amp;tblMetrics[[#This Row],[Date]]+1)</f>
        <v>0</v>
      </c>
      <c r="D31" s="5">
        <f>tblMetrics[[#This Row],[Date]]-WEEKDAY(tblMetrics[[#This Row],[Date]],2)+1</f>
        <v>46230</v>
      </c>
      <c r="E31" s="5">
        <f>COUNTIFS(tblQueries[ReceivedDate],"&gt;="&amp;tblMetrics[[#This Row],[WeekStart]],tblQueries[ReceivedDate],"&lt;"&amp;tblMetrics[[#This Row],[WeekStart]]+7)</f>
        <v>0</v>
      </c>
      <c r="F31" s="3" t="str">
        <f>IFERROR(AVERAGEIFS(tblStatus[TimeToResolveHours],tblStatus[StatusDate],"&gt;="&amp;tblMetrics[[#This Row],[Date]],tblStatus[StatusDate],"&lt;"&amp;tblMetrics[[#This Row],[Date]]+1,tblStatus[TimeToResolveHours],"&gt;0"),"")</f>
        <v/>
      </c>
      <c r="G31" s="9"/>
      <c r="H31" s="9"/>
      <c r="I31" s="9"/>
      <c r="J31" s="9"/>
      <c r="K31" s="9"/>
      <c r="L31" s="9"/>
      <c r="M31" s="9"/>
      <c r="N31" s="8"/>
      <c r="O31" s="8"/>
      <c r="P31" s="8"/>
      <c r="Q31" s="8"/>
      <c r="R31" s="8"/>
      <c r="S31" s="8"/>
      <c r="T31" s="8"/>
      <c r="U31" s="8"/>
      <c r="V31" s="8"/>
      <c r="W31" s="8"/>
      <c r="X31" s="8"/>
      <c r="Y31" s="8"/>
      <c r="Z31" s="8"/>
      <c r="AA31" s="8"/>
      <c r="AB31" s="8"/>
      <c r="AC31" s="8"/>
    </row>
    <row r="32" spans="1:29" x14ac:dyDescent="0.25">
      <c r="A32" s="8"/>
      <c r="B32" s="2">
        <v>46231</v>
      </c>
      <c r="C32" s="5">
        <f>COUNTIFS(tblQueries[ReceivedDate],"&gt;="&amp;tblMetrics[[#This Row],[Date]],tblQueries[ReceivedDate],"&lt;"&amp;tblMetrics[[#This Row],[Date]]+1)</f>
        <v>0</v>
      </c>
      <c r="D32" s="5">
        <f>tblMetrics[[#This Row],[Date]]-WEEKDAY(tblMetrics[[#This Row],[Date]],2)+1</f>
        <v>46230</v>
      </c>
      <c r="E32" s="5">
        <f>COUNTIFS(tblQueries[ReceivedDate],"&gt;="&amp;tblMetrics[[#This Row],[WeekStart]],tblQueries[ReceivedDate],"&lt;"&amp;tblMetrics[[#This Row],[WeekStart]]+7)</f>
        <v>0</v>
      </c>
      <c r="F32" s="3" t="str">
        <f>IFERROR(AVERAGEIFS(tblStatus[TimeToResolveHours],tblStatus[StatusDate],"&gt;="&amp;tblMetrics[[#This Row],[Date]],tblStatus[StatusDate],"&lt;"&amp;tblMetrics[[#This Row],[Date]]+1,tblStatus[TimeToResolveHours],"&gt;0"),"")</f>
        <v/>
      </c>
      <c r="G32" s="9"/>
      <c r="H32" s="9"/>
      <c r="I32" s="9"/>
      <c r="J32" s="9"/>
      <c r="K32" s="9"/>
      <c r="L32" s="9"/>
      <c r="M32" s="9"/>
      <c r="N32" s="8"/>
      <c r="O32" s="8"/>
      <c r="P32" s="8"/>
      <c r="Q32" s="8"/>
      <c r="R32" s="8"/>
      <c r="S32" s="8"/>
      <c r="T32" s="8"/>
      <c r="U32" s="8"/>
      <c r="V32" s="8"/>
      <c r="W32" s="8"/>
      <c r="X32" s="8"/>
      <c r="Y32" s="8"/>
      <c r="Z32" s="8"/>
      <c r="AA32" s="8"/>
      <c r="AB32" s="8"/>
      <c r="AC32" s="8"/>
    </row>
    <row r="33" spans="1:29" x14ac:dyDescent="0.25">
      <c r="A33" s="8"/>
      <c r="B33" s="2">
        <v>46232</v>
      </c>
      <c r="C33" s="5">
        <f>COUNTIFS(tblQueries[ReceivedDate],"&gt;="&amp;tblMetrics[[#This Row],[Date]],tblQueries[ReceivedDate],"&lt;"&amp;tblMetrics[[#This Row],[Date]]+1)</f>
        <v>0</v>
      </c>
      <c r="D33" s="5">
        <f>tblMetrics[[#This Row],[Date]]-WEEKDAY(tblMetrics[[#This Row],[Date]],2)+1</f>
        <v>46230</v>
      </c>
      <c r="E33" s="5">
        <f>COUNTIFS(tblQueries[ReceivedDate],"&gt;="&amp;tblMetrics[[#This Row],[WeekStart]],tblQueries[ReceivedDate],"&lt;"&amp;tblMetrics[[#This Row],[WeekStart]]+7)</f>
        <v>0</v>
      </c>
      <c r="F33" s="3" t="str">
        <f>IFERROR(AVERAGEIFS(tblStatus[TimeToResolveHours],tblStatus[StatusDate],"&gt;="&amp;tblMetrics[[#This Row],[Date]],tblStatus[StatusDate],"&lt;"&amp;tblMetrics[[#This Row],[Date]]+1,tblStatus[TimeToResolveHours],"&gt;0"),"")</f>
        <v/>
      </c>
      <c r="G33" s="9"/>
      <c r="H33" s="9"/>
      <c r="I33" s="9"/>
      <c r="J33" s="9"/>
      <c r="K33" s="9"/>
      <c r="L33" s="9"/>
      <c r="M33" s="9"/>
      <c r="N33" s="8"/>
      <c r="O33" s="8"/>
      <c r="P33" s="8"/>
      <c r="Q33" s="8"/>
      <c r="R33" s="8"/>
      <c r="S33" s="8"/>
      <c r="T33" s="8"/>
      <c r="U33" s="8"/>
      <c r="V33" s="8"/>
      <c r="W33" s="8"/>
      <c r="X33" s="8"/>
      <c r="Y33" s="8"/>
      <c r="Z33" s="8"/>
      <c r="AA33" s="8"/>
      <c r="AB33" s="8"/>
      <c r="AC33" s="8"/>
    </row>
    <row r="34" spans="1:29" x14ac:dyDescent="0.25">
      <c r="A34" s="8"/>
      <c r="B34" s="2">
        <v>46233</v>
      </c>
      <c r="C34" s="5">
        <f>COUNTIFS(tblQueries[ReceivedDate],"&gt;="&amp;tblMetrics[[#This Row],[Date]],tblQueries[ReceivedDate],"&lt;"&amp;tblMetrics[[#This Row],[Date]]+1)</f>
        <v>0</v>
      </c>
      <c r="D34" s="5">
        <f>tblMetrics[[#This Row],[Date]]-WEEKDAY(tblMetrics[[#This Row],[Date]],2)+1</f>
        <v>46230</v>
      </c>
      <c r="E34" s="5">
        <f>COUNTIFS(tblQueries[ReceivedDate],"&gt;="&amp;tblMetrics[[#This Row],[WeekStart]],tblQueries[ReceivedDate],"&lt;"&amp;tblMetrics[[#This Row],[WeekStart]]+7)</f>
        <v>0</v>
      </c>
      <c r="F34" s="3" t="str">
        <f>IFERROR(AVERAGEIFS(tblStatus[TimeToResolveHours],tblStatus[StatusDate],"&gt;="&amp;tblMetrics[[#This Row],[Date]],tblStatus[StatusDate],"&lt;"&amp;tblMetrics[[#This Row],[Date]]+1,tblStatus[TimeToResolveHours],"&gt;0"),"")</f>
        <v/>
      </c>
      <c r="G34" s="9"/>
      <c r="H34" s="9"/>
      <c r="I34" s="9"/>
      <c r="J34" s="9"/>
      <c r="K34" s="9"/>
      <c r="L34" s="9"/>
      <c r="M34" s="9"/>
      <c r="N34" s="8"/>
      <c r="O34" s="8"/>
      <c r="P34" s="8"/>
      <c r="Q34" s="8"/>
      <c r="R34" s="8"/>
      <c r="S34" s="8"/>
      <c r="T34" s="8"/>
      <c r="U34" s="8"/>
      <c r="V34" s="8"/>
      <c r="W34" s="8"/>
      <c r="X34" s="8"/>
      <c r="Y34" s="8"/>
      <c r="Z34" s="8"/>
      <c r="AA34" s="8"/>
      <c r="AB34" s="8"/>
      <c r="AC34" s="8"/>
    </row>
    <row r="35" spans="1:29" x14ac:dyDescent="0.25">
      <c r="A35" s="8"/>
      <c r="B35" s="2">
        <v>46234</v>
      </c>
      <c r="C35" s="5">
        <f>COUNTIFS(tblQueries[ReceivedDate],"&gt;="&amp;tblMetrics[[#This Row],[Date]],tblQueries[ReceivedDate],"&lt;"&amp;tblMetrics[[#This Row],[Date]]+1)</f>
        <v>0</v>
      </c>
      <c r="D35" s="5">
        <f>tblMetrics[[#This Row],[Date]]-WEEKDAY(tblMetrics[[#This Row],[Date]],2)+1</f>
        <v>46230</v>
      </c>
      <c r="E35" s="5">
        <f>COUNTIFS(tblQueries[ReceivedDate],"&gt;="&amp;tblMetrics[[#This Row],[WeekStart]],tblQueries[ReceivedDate],"&lt;"&amp;tblMetrics[[#This Row],[WeekStart]]+7)</f>
        <v>0</v>
      </c>
      <c r="F35" s="3" t="str">
        <f>IFERROR(AVERAGEIFS(tblStatus[TimeToResolveHours],tblStatus[StatusDate],"&gt;="&amp;tblMetrics[[#This Row],[Date]],tblStatus[StatusDate],"&lt;"&amp;tblMetrics[[#This Row],[Date]]+1,tblStatus[TimeToResolveHours],"&gt;0"),"")</f>
        <v/>
      </c>
      <c r="G35" s="9"/>
      <c r="H35" s="9"/>
      <c r="I35" s="9"/>
      <c r="J35" s="9"/>
      <c r="K35" s="9"/>
      <c r="L35" s="9"/>
      <c r="M35" s="9"/>
      <c r="N35" s="8"/>
      <c r="O35" s="8"/>
      <c r="P35" s="8"/>
      <c r="Q35" s="8"/>
      <c r="R35" s="8"/>
      <c r="S35" s="8"/>
      <c r="T35" s="8"/>
      <c r="U35" s="8"/>
      <c r="V35" s="8"/>
      <c r="W35" s="8"/>
      <c r="X35" s="8"/>
      <c r="Y35" s="8"/>
      <c r="Z35" s="8"/>
      <c r="AA35" s="8"/>
      <c r="AB35" s="8"/>
      <c r="AC35" s="8"/>
    </row>
    <row r="36" spans="1:29" x14ac:dyDescent="0.25">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row>
    <row r="37" spans="1:29" x14ac:dyDescent="0.25">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row>
    <row r="38" spans="1:29" x14ac:dyDescent="0.25">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row>
    <row r="39" spans="1:29" x14ac:dyDescent="0.25">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row>
    <row r="40" spans="1:29" x14ac:dyDescent="0.25">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row>
    <row r="41" spans="1:29" x14ac:dyDescent="0.25">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row>
    <row r="42" spans="1:29" x14ac:dyDescent="0.2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row>
    <row r="43" spans="1:29" x14ac:dyDescent="0.25">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row>
    <row r="44" spans="1:29" x14ac:dyDescent="0.2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row>
    <row r="45" spans="1:29" x14ac:dyDescent="0.2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row>
    <row r="46" spans="1:29" x14ac:dyDescent="0.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row>
    <row r="47" spans="1:29" x14ac:dyDescent="0.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row>
    <row r="48" spans="1:29" x14ac:dyDescent="0.2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row>
    <row r="49" spans="1:29"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row>
    <row r="50" spans="1:29" x14ac:dyDescent="0.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row>
    <row r="51" spans="1:29"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row>
    <row r="52" spans="1:29" x14ac:dyDescent="0.2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row>
    <row r="53" spans="1:29"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row>
    <row r="54" spans="1:29" x14ac:dyDescent="0.2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row>
    <row r="55" spans="1:29" x14ac:dyDescent="0.2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row>
    <row r="56" spans="1:29" x14ac:dyDescent="0.2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row>
    <row r="57" spans="1:29" x14ac:dyDescent="0.2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row>
    <row r="58" spans="1:29" x14ac:dyDescent="0.2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row>
    <row r="59" spans="1:29" x14ac:dyDescent="0.25">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row>
    <row r="60" spans="1:29" x14ac:dyDescent="0.25">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row>
    <row r="61" spans="1:29" x14ac:dyDescent="0.25">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row>
    <row r="62" spans="1:29" x14ac:dyDescent="0.25">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row>
    <row r="63" spans="1:29" x14ac:dyDescent="0.25">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row>
    <row r="64" spans="1:29" x14ac:dyDescent="0.2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row>
    <row r="65" spans="1:29" x14ac:dyDescent="0.2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row>
    <row r="66" spans="1:29" x14ac:dyDescent="0.2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row>
    <row r="67" spans="1:29" x14ac:dyDescent="0.2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row>
    <row r="68" spans="1:29" x14ac:dyDescent="0.2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row>
    <row r="69" spans="1:29" x14ac:dyDescent="0.25">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row>
    <row r="70" spans="1:29" x14ac:dyDescent="0.2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row>
  </sheetData>
  <mergeCells count="3">
    <mergeCell ref="B1:M1"/>
    <mergeCell ref="B2:M2"/>
    <mergeCell ref="H4:M4"/>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B0AA1-53C8-4BE6-9747-D830B56FC7F0}">
  <sheetPr>
    <tabColor theme="3"/>
  </sheetPr>
  <dimension ref="A1:AC70"/>
  <sheetViews>
    <sheetView workbookViewId="0">
      <selection activeCell="N1" sqref="N1:AC10"/>
    </sheetView>
  </sheetViews>
  <sheetFormatPr defaultRowHeight="15" x14ac:dyDescent="0.25"/>
  <cols>
    <col min="2" max="2" width="22.85546875" customWidth="1"/>
    <col min="3" max="3" width="38.140625" customWidth="1"/>
    <col min="4" max="5" width="16.140625" customWidth="1"/>
    <col min="6" max="6" width="19" customWidth="1"/>
  </cols>
  <sheetData>
    <row r="1" spans="1:29" ht="24" x14ac:dyDescent="0.4">
      <c r="A1" s="8"/>
      <c r="B1" s="36" t="s">
        <v>138</v>
      </c>
      <c r="C1" s="36"/>
      <c r="D1" s="36"/>
      <c r="E1" s="36"/>
      <c r="F1" s="36"/>
      <c r="G1" s="8"/>
      <c r="H1" s="8"/>
      <c r="I1" s="8"/>
      <c r="J1" s="8"/>
      <c r="K1" s="8"/>
      <c r="L1" s="8"/>
      <c r="M1" s="8"/>
      <c r="N1" s="8"/>
      <c r="O1" s="8"/>
      <c r="P1" s="8"/>
      <c r="Q1" s="8"/>
      <c r="R1" s="8"/>
      <c r="S1" s="8"/>
      <c r="T1" s="8"/>
      <c r="U1" s="8"/>
      <c r="V1" s="8"/>
      <c r="W1" s="8"/>
      <c r="X1" s="8"/>
      <c r="Y1" s="8"/>
      <c r="Z1" s="8"/>
      <c r="AA1" s="8"/>
      <c r="AB1" s="8"/>
      <c r="AC1" s="8"/>
    </row>
    <row r="2" spans="1:29" x14ac:dyDescent="0.25">
      <c r="A2" s="8"/>
      <c r="B2" s="37" t="s">
        <v>139</v>
      </c>
      <c r="C2" s="37"/>
      <c r="D2" s="37"/>
      <c r="E2" s="37"/>
      <c r="F2" s="37"/>
      <c r="G2" s="8"/>
      <c r="H2" s="8"/>
      <c r="I2" s="8"/>
      <c r="J2" s="8"/>
      <c r="K2" s="8"/>
      <c r="L2" s="8"/>
      <c r="M2" s="8"/>
      <c r="N2" s="8"/>
      <c r="O2" s="8"/>
      <c r="P2" s="8"/>
      <c r="Q2" s="8"/>
      <c r="R2" s="8"/>
      <c r="S2" s="8"/>
      <c r="T2" s="8"/>
      <c r="U2" s="8"/>
      <c r="V2" s="8"/>
      <c r="W2" s="8"/>
      <c r="X2" s="8"/>
      <c r="Y2" s="8"/>
      <c r="Z2" s="8"/>
      <c r="AA2" s="8"/>
      <c r="AB2" s="8"/>
      <c r="AC2" s="8"/>
    </row>
    <row r="3" spans="1:29" x14ac:dyDescent="0.25">
      <c r="A3" s="8"/>
      <c r="B3" s="9"/>
      <c r="C3" s="9"/>
      <c r="D3" s="9"/>
      <c r="E3" s="9"/>
      <c r="F3" s="9"/>
      <c r="G3" s="8"/>
      <c r="H3" s="8"/>
      <c r="I3" s="8"/>
      <c r="J3" s="8"/>
      <c r="K3" s="8"/>
      <c r="L3" s="8"/>
      <c r="M3" s="8"/>
      <c r="N3" s="8"/>
      <c r="O3" s="8"/>
      <c r="P3" s="8"/>
      <c r="Q3" s="8"/>
      <c r="R3" s="8"/>
      <c r="S3" s="8"/>
      <c r="T3" s="8"/>
      <c r="U3" s="8"/>
      <c r="V3" s="8"/>
      <c r="W3" s="8"/>
      <c r="X3" s="8"/>
      <c r="Y3" s="8"/>
      <c r="Z3" s="8"/>
      <c r="AA3" s="8"/>
      <c r="AB3" s="8"/>
      <c r="AC3" s="8"/>
    </row>
    <row r="4" spans="1:29" x14ac:dyDescent="0.25">
      <c r="A4" s="8"/>
      <c r="B4" s="31" t="s">
        <v>140</v>
      </c>
      <c r="C4" s="31"/>
      <c r="D4" s="31"/>
      <c r="E4" s="31"/>
      <c r="F4" s="1"/>
      <c r="G4" s="8"/>
      <c r="H4" s="8"/>
      <c r="I4" s="8"/>
      <c r="J4" s="8"/>
      <c r="K4" s="8"/>
      <c r="L4" s="8"/>
      <c r="M4" s="8"/>
      <c r="N4" s="8"/>
      <c r="O4" s="8"/>
      <c r="P4" s="8"/>
      <c r="Q4" s="8"/>
      <c r="R4" s="8"/>
      <c r="S4" s="8"/>
      <c r="T4" s="8"/>
      <c r="U4" s="8"/>
      <c r="V4" s="8"/>
      <c r="W4" s="8"/>
      <c r="X4" s="8"/>
      <c r="Y4" s="8"/>
      <c r="Z4" s="8"/>
      <c r="AA4" s="8"/>
      <c r="AB4" s="8"/>
      <c r="AC4" s="8"/>
    </row>
    <row r="5" spans="1:29" x14ac:dyDescent="0.25">
      <c r="A5" s="8"/>
      <c r="B5" s="6" t="s">
        <v>141</v>
      </c>
      <c r="C5" s="6" t="s">
        <v>142</v>
      </c>
      <c r="D5" s="9"/>
      <c r="E5" s="9"/>
      <c r="F5" s="9"/>
      <c r="G5" s="8"/>
      <c r="H5" s="8"/>
      <c r="I5" s="8"/>
      <c r="J5" s="8"/>
      <c r="K5" s="8"/>
      <c r="L5" s="8"/>
      <c r="M5" s="8"/>
      <c r="N5" s="8"/>
      <c r="O5" s="8"/>
      <c r="P5" s="8"/>
      <c r="Q5" s="8"/>
      <c r="R5" s="8"/>
      <c r="S5" s="8"/>
      <c r="T5" s="8"/>
      <c r="U5" s="8"/>
      <c r="V5" s="8"/>
      <c r="W5" s="8"/>
      <c r="X5" s="8"/>
      <c r="Y5" s="8"/>
      <c r="Z5" s="8"/>
      <c r="AA5" s="8"/>
      <c r="AB5" s="8"/>
      <c r="AC5" s="8"/>
    </row>
    <row r="6" spans="1:29" x14ac:dyDescent="0.25">
      <c r="A6" s="8"/>
      <c r="B6" s="9" t="s">
        <v>143</v>
      </c>
      <c r="C6" s="16">
        <v>0.9</v>
      </c>
      <c r="D6" s="9"/>
      <c r="E6" s="9"/>
      <c r="F6" s="9"/>
      <c r="G6" s="8"/>
      <c r="H6" s="8"/>
      <c r="I6" s="8"/>
      <c r="J6" s="8"/>
      <c r="K6" s="8"/>
      <c r="L6" s="8"/>
      <c r="M6" s="8"/>
      <c r="N6" s="8"/>
      <c r="O6" s="8"/>
      <c r="P6" s="8"/>
      <c r="Q6" s="8"/>
      <c r="R6" s="8"/>
      <c r="S6" s="8"/>
      <c r="T6" s="8"/>
      <c r="U6" s="8"/>
      <c r="V6" s="8"/>
      <c r="W6" s="8"/>
      <c r="X6" s="8"/>
      <c r="Y6" s="8"/>
      <c r="Z6" s="8"/>
      <c r="AA6" s="8"/>
      <c r="AB6" s="8"/>
      <c r="AC6" s="8"/>
    </row>
    <row r="7" spans="1:29" x14ac:dyDescent="0.25">
      <c r="A7" s="8"/>
      <c r="B7" s="9" t="s">
        <v>144</v>
      </c>
      <c r="C7" s="16">
        <v>0.98</v>
      </c>
      <c r="D7" s="9"/>
      <c r="E7" s="9"/>
      <c r="F7" s="9"/>
      <c r="G7" s="8"/>
      <c r="H7" s="8"/>
      <c r="I7" s="8"/>
      <c r="J7" s="8"/>
      <c r="K7" s="8"/>
      <c r="L7" s="8"/>
      <c r="M7" s="8"/>
      <c r="N7" s="8"/>
      <c r="O7" s="8"/>
      <c r="P7" s="8"/>
      <c r="Q7" s="8"/>
      <c r="R7" s="8"/>
      <c r="S7" s="8"/>
      <c r="T7" s="8"/>
      <c r="U7" s="8"/>
      <c r="V7" s="8"/>
      <c r="W7" s="8"/>
      <c r="X7" s="8"/>
      <c r="Y7" s="8"/>
      <c r="Z7" s="8"/>
      <c r="AA7" s="8"/>
      <c r="AB7" s="8"/>
      <c r="AC7" s="8"/>
    </row>
    <row r="8" spans="1:29" x14ac:dyDescent="0.25">
      <c r="A8" s="8"/>
      <c r="B8" s="9" t="s">
        <v>145</v>
      </c>
      <c r="C8" s="13">
        <v>46244</v>
      </c>
      <c r="D8" s="9"/>
      <c r="E8" s="9"/>
      <c r="F8" s="9"/>
      <c r="G8" s="8"/>
      <c r="H8" s="8"/>
      <c r="I8" s="8"/>
      <c r="J8" s="8"/>
      <c r="K8" s="8"/>
      <c r="L8" s="8"/>
      <c r="M8" s="8"/>
      <c r="N8" s="8"/>
      <c r="O8" s="8"/>
      <c r="P8" s="8"/>
      <c r="Q8" s="8"/>
      <c r="R8" s="8"/>
      <c r="S8" s="8"/>
      <c r="T8" s="8"/>
      <c r="U8" s="8"/>
      <c r="V8" s="8"/>
      <c r="W8" s="8"/>
      <c r="X8" s="8"/>
      <c r="Y8" s="8"/>
      <c r="Z8" s="8"/>
      <c r="AA8" s="8"/>
      <c r="AB8" s="8"/>
      <c r="AC8" s="8"/>
    </row>
    <row r="9" spans="1:29" x14ac:dyDescent="0.25">
      <c r="A9" s="8"/>
      <c r="B9" s="9"/>
      <c r="C9" s="9"/>
      <c r="D9" s="9"/>
      <c r="E9" s="9"/>
      <c r="F9" s="9"/>
      <c r="G9" s="8"/>
      <c r="H9" s="8"/>
      <c r="I9" s="8"/>
      <c r="J9" s="8"/>
      <c r="K9" s="8"/>
      <c r="L9" s="8"/>
      <c r="M9" s="8"/>
      <c r="N9" s="8"/>
      <c r="O9" s="8"/>
      <c r="P9" s="8"/>
      <c r="Q9" s="8"/>
      <c r="R9" s="8"/>
      <c r="S9" s="8"/>
      <c r="T9" s="8"/>
      <c r="U9" s="8"/>
      <c r="V9" s="8"/>
      <c r="W9" s="8"/>
      <c r="X9" s="8"/>
      <c r="Y9" s="8"/>
      <c r="Z9" s="8"/>
      <c r="AA9" s="8"/>
      <c r="AB9" s="8"/>
      <c r="AC9" s="8"/>
    </row>
    <row r="10" spans="1:29" x14ac:dyDescent="0.25">
      <c r="A10" s="8"/>
      <c r="B10" s="31" t="s">
        <v>146</v>
      </c>
      <c r="C10" s="31"/>
      <c r="D10" s="31"/>
      <c r="E10" s="31"/>
      <c r="F10" s="31"/>
      <c r="G10" s="8"/>
      <c r="H10" s="8"/>
      <c r="I10" s="8"/>
      <c r="J10" s="8"/>
      <c r="K10" s="8"/>
      <c r="L10" s="8"/>
      <c r="M10" s="8"/>
      <c r="N10" s="8"/>
      <c r="O10" s="8"/>
      <c r="P10" s="8"/>
      <c r="Q10" s="8"/>
      <c r="R10" s="8"/>
      <c r="S10" s="8"/>
      <c r="T10" s="8"/>
      <c r="U10" s="8"/>
      <c r="V10" s="8"/>
      <c r="W10" s="8"/>
      <c r="X10" s="8"/>
      <c r="Y10" s="8"/>
      <c r="Z10" s="8"/>
      <c r="AA10" s="8"/>
      <c r="AB10" s="8"/>
      <c r="AC10" s="8"/>
    </row>
    <row r="11" spans="1:29" x14ac:dyDescent="0.25">
      <c r="A11" s="8"/>
      <c r="B11" s="6" t="s">
        <v>147</v>
      </c>
      <c r="C11" s="6" t="s">
        <v>148</v>
      </c>
      <c r="D11" s="6" t="s">
        <v>149</v>
      </c>
      <c r="E11" s="6" t="s">
        <v>150</v>
      </c>
      <c r="F11" s="6" t="s">
        <v>108</v>
      </c>
      <c r="G11" s="8"/>
      <c r="H11" s="8"/>
      <c r="I11" s="8"/>
      <c r="J11" s="8"/>
      <c r="K11" s="8"/>
      <c r="L11" s="8"/>
      <c r="M11" s="8"/>
      <c r="N11" s="8"/>
      <c r="O11" s="8"/>
      <c r="P11" s="8"/>
      <c r="Q11" s="8"/>
      <c r="R11" s="8"/>
      <c r="S11" s="8"/>
      <c r="T11" s="8"/>
      <c r="U11" s="8"/>
      <c r="V11" s="8"/>
      <c r="W11" s="8"/>
      <c r="X11" s="8"/>
      <c r="Y11" s="8"/>
      <c r="Z11" s="8"/>
      <c r="AA11" s="8"/>
      <c r="AB11" s="8"/>
      <c r="AC11" s="8"/>
    </row>
    <row r="12" spans="1:29" x14ac:dyDescent="0.25">
      <c r="A12" s="8"/>
      <c r="B12" s="1"/>
      <c r="C12" s="1"/>
      <c r="D12" s="1"/>
      <c r="E12" s="1"/>
      <c r="F12" s="1"/>
      <c r="G12" s="8"/>
      <c r="H12" s="8"/>
      <c r="I12" s="8"/>
      <c r="J12" s="8"/>
      <c r="K12" s="8"/>
      <c r="L12" s="8"/>
      <c r="M12" s="8"/>
      <c r="N12" s="8"/>
      <c r="O12" s="8"/>
      <c r="P12" s="8"/>
      <c r="Q12" s="8"/>
      <c r="R12" s="8"/>
      <c r="S12" s="8"/>
      <c r="T12" s="8"/>
      <c r="U12" s="8"/>
      <c r="V12" s="8"/>
      <c r="W12" s="8"/>
      <c r="X12" s="8"/>
      <c r="Y12" s="8"/>
      <c r="Z12" s="8"/>
      <c r="AA12" s="8"/>
      <c r="AB12" s="8"/>
      <c r="AC12" s="8"/>
    </row>
    <row r="13" spans="1:29" x14ac:dyDescent="0.25">
      <c r="A13" s="8"/>
      <c r="B13" s="9"/>
      <c r="C13" s="9"/>
      <c r="D13" s="9"/>
      <c r="E13" s="9"/>
      <c r="F13" s="9"/>
      <c r="G13" s="8"/>
      <c r="H13" s="8"/>
      <c r="I13" s="8"/>
      <c r="J13" s="8"/>
      <c r="K13" s="8"/>
      <c r="L13" s="8"/>
      <c r="M13" s="8"/>
      <c r="N13" s="8"/>
      <c r="O13" s="8"/>
      <c r="P13" s="8"/>
      <c r="Q13" s="8"/>
      <c r="R13" s="8"/>
      <c r="S13" s="8"/>
      <c r="T13" s="8"/>
      <c r="U13" s="8"/>
      <c r="V13" s="8"/>
      <c r="W13" s="8"/>
      <c r="X13" s="8"/>
      <c r="Y13" s="8"/>
      <c r="Z13" s="8"/>
      <c r="AA13" s="8"/>
      <c r="AB13" s="8"/>
      <c r="AC13" s="8"/>
    </row>
    <row r="14" spans="1:29" x14ac:dyDescent="0.25">
      <c r="A14" s="8"/>
      <c r="B14" s="9"/>
      <c r="C14" s="9"/>
      <c r="D14" s="9"/>
      <c r="E14" s="9"/>
      <c r="F14" s="9"/>
      <c r="G14" s="8"/>
      <c r="H14" s="8"/>
      <c r="I14" s="8"/>
      <c r="J14" s="8"/>
      <c r="K14" s="8"/>
      <c r="L14" s="8"/>
      <c r="M14" s="8"/>
      <c r="N14" s="8"/>
      <c r="O14" s="8"/>
      <c r="P14" s="8"/>
      <c r="Q14" s="8"/>
      <c r="R14" s="8"/>
      <c r="S14" s="8"/>
      <c r="T14" s="8"/>
      <c r="U14" s="8"/>
      <c r="V14" s="8"/>
      <c r="W14" s="8"/>
      <c r="X14" s="8"/>
      <c r="Y14" s="8"/>
      <c r="Z14" s="8"/>
      <c r="AA14" s="8"/>
      <c r="AB14" s="8"/>
      <c r="AC14" s="8"/>
    </row>
    <row r="15" spans="1:29" x14ac:dyDescent="0.25">
      <c r="A15" s="8"/>
      <c r="B15" s="31" t="s">
        <v>151</v>
      </c>
      <c r="C15" s="31"/>
      <c r="D15" s="31"/>
      <c r="E15" s="31"/>
      <c r="F15" s="31"/>
      <c r="G15" s="8"/>
      <c r="H15" s="8"/>
      <c r="I15" s="8"/>
      <c r="J15" s="8"/>
      <c r="K15" s="8"/>
      <c r="L15" s="8"/>
      <c r="M15" s="8"/>
      <c r="N15" s="8"/>
      <c r="O15" s="8"/>
      <c r="P15" s="8"/>
      <c r="Q15" s="8"/>
      <c r="R15" s="8"/>
      <c r="S15" s="8"/>
      <c r="T15" s="8"/>
      <c r="U15" s="8"/>
      <c r="V15" s="8"/>
      <c r="W15" s="8"/>
      <c r="X15" s="8"/>
      <c r="Y15" s="8"/>
      <c r="Z15" s="8"/>
      <c r="AA15" s="8"/>
      <c r="AB15" s="8"/>
      <c r="AC15" s="8"/>
    </row>
    <row r="16" spans="1:29" ht="30" x14ac:dyDescent="0.25">
      <c r="A16" s="8"/>
      <c r="B16" s="10" t="s">
        <v>152</v>
      </c>
      <c r="C16" s="15" t="s">
        <v>153</v>
      </c>
      <c r="D16" s="9"/>
      <c r="E16" s="9"/>
      <c r="F16" s="9"/>
      <c r="G16" s="8"/>
      <c r="H16" s="8"/>
      <c r="I16" s="8"/>
      <c r="J16" s="8"/>
      <c r="K16" s="8"/>
      <c r="L16" s="8"/>
      <c r="M16" s="8"/>
      <c r="N16" s="8"/>
      <c r="O16" s="8"/>
      <c r="P16" s="8"/>
      <c r="Q16" s="8"/>
      <c r="R16" s="8"/>
      <c r="S16" s="8"/>
      <c r="T16" s="8"/>
      <c r="U16" s="8"/>
      <c r="V16" s="8"/>
      <c r="W16" s="8"/>
      <c r="X16" s="8"/>
      <c r="Y16" s="8"/>
      <c r="Z16" s="8"/>
      <c r="AA16" s="8"/>
      <c r="AB16" s="8"/>
      <c r="AC16" s="8"/>
    </row>
    <row r="17" spans="1:29" ht="30" x14ac:dyDescent="0.25">
      <c r="A17" s="8"/>
      <c r="B17" s="10" t="s">
        <v>154</v>
      </c>
      <c r="C17" s="15" t="s">
        <v>155</v>
      </c>
      <c r="D17" s="9"/>
      <c r="E17" s="9"/>
      <c r="F17" s="9"/>
      <c r="G17" s="8"/>
      <c r="H17" s="8"/>
      <c r="I17" s="8"/>
      <c r="J17" s="8"/>
      <c r="K17" s="8"/>
      <c r="L17" s="8"/>
      <c r="M17" s="8"/>
      <c r="N17" s="8"/>
      <c r="O17" s="8"/>
      <c r="P17" s="8"/>
      <c r="Q17" s="8"/>
      <c r="R17" s="8"/>
      <c r="S17" s="8"/>
      <c r="T17" s="8"/>
      <c r="U17" s="8"/>
      <c r="V17" s="8"/>
      <c r="W17" s="8"/>
      <c r="X17" s="8"/>
      <c r="Y17" s="8"/>
      <c r="Z17" s="8"/>
      <c r="AA17" s="8"/>
      <c r="AB17" s="8"/>
      <c r="AC17" s="8"/>
    </row>
    <row r="18" spans="1:29" ht="30" x14ac:dyDescent="0.25">
      <c r="A18" s="8"/>
      <c r="B18" s="10" t="s">
        <v>156</v>
      </c>
      <c r="C18" s="15" t="s">
        <v>157</v>
      </c>
      <c r="D18" s="9"/>
      <c r="E18" s="9"/>
      <c r="F18" s="9"/>
      <c r="G18" s="8"/>
      <c r="H18" s="8"/>
      <c r="I18" s="8"/>
      <c r="J18" s="8"/>
      <c r="K18" s="8"/>
      <c r="L18" s="8"/>
      <c r="M18" s="8"/>
      <c r="N18" s="8"/>
      <c r="O18" s="8"/>
      <c r="P18" s="8"/>
      <c r="Q18" s="8"/>
      <c r="R18" s="8"/>
      <c r="S18" s="8"/>
      <c r="T18" s="8"/>
      <c r="U18" s="8"/>
      <c r="V18" s="8"/>
      <c r="W18" s="8"/>
      <c r="X18" s="8"/>
      <c r="Y18" s="8"/>
      <c r="Z18" s="8"/>
      <c r="AA18" s="8"/>
      <c r="AB18" s="8"/>
      <c r="AC18" s="8"/>
    </row>
    <row r="19" spans="1:29" ht="30" x14ac:dyDescent="0.25">
      <c r="A19" s="8"/>
      <c r="B19" s="10" t="s">
        <v>158</v>
      </c>
      <c r="C19" s="15" t="s">
        <v>159</v>
      </c>
      <c r="D19" s="9"/>
      <c r="E19" s="9"/>
      <c r="F19" s="9"/>
      <c r="G19" s="8"/>
      <c r="H19" s="8"/>
      <c r="I19" s="8"/>
      <c r="J19" s="8"/>
      <c r="K19" s="8"/>
      <c r="L19" s="8"/>
      <c r="M19" s="8"/>
      <c r="N19" s="8"/>
      <c r="O19" s="8"/>
      <c r="P19" s="8"/>
      <c r="Q19" s="8"/>
      <c r="R19" s="8"/>
      <c r="S19" s="8"/>
      <c r="T19" s="8"/>
      <c r="U19" s="8"/>
      <c r="V19" s="8"/>
      <c r="W19" s="8"/>
      <c r="X19" s="8"/>
      <c r="Y19" s="8"/>
      <c r="Z19" s="8"/>
      <c r="AA19" s="8"/>
      <c r="AB19" s="8"/>
      <c r="AC19" s="8"/>
    </row>
    <row r="20" spans="1:29" ht="30" x14ac:dyDescent="0.25">
      <c r="A20" s="8"/>
      <c r="B20" s="10" t="s">
        <v>160</v>
      </c>
      <c r="C20" s="15" t="s">
        <v>161</v>
      </c>
      <c r="D20" s="9"/>
      <c r="E20" s="9"/>
      <c r="F20" s="9"/>
      <c r="G20" s="8"/>
      <c r="H20" s="8"/>
      <c r="I20" s="8"/>
      <c r="J20" s="8"/>
      <c r="K20" s="8"/>
      <c r="L20" s="8"/>
      <c r="M20" s="8"/>
      <c r="N20" s="8"/>
      <c r="O20" s="8"/>
      <c r="P20" s="8"/>
      <c r="Q20" s="8"/>
      <c r="R20" s="8"/>
      <c r="S20" s="8"/>
      <c r="T20" s="8"/>
      <c r="U20" s="8"/>
      <c r="V20" s="8"/>
      <c r="W20" s="8"/>
      <c r="X20" s="8"/>
      <c r="Y20" s="8"/>
      <c r="Z20" s="8"/>
      <c r="AA20" s="8"/>
      <c r="AB20" s="8"/>
      <c r="AC20" s="8"/>
    </row>
    <row r="21" spans="1:29" ht="45" x14ac:dyDescent="0.25">
      <c r="A21" s="8"/>
      <c r="B21" s="10" t="s">
        <v>162</v>
      </c>
      <c r="C21" s="15" t="s">
        <v>163</v>
      </c>
      <c r="D21" s="9"/>
      <c r="E21" s="9"/>
      <c r="F21" s="9"/>
      <c r="G21" s="8"/>
      <c r="H21" s="8"/>
      <c r="I21" s="8"/>
      <c r="J21" s="8"/>
      <c r="K21" s="8"/>
      <c r="L21" s="8"/>
      <c r="M21" s="8"/>
      <c r="N21" s="8"/>
      <c r="O21" s="8"/>
      <c r="P21" s="8"/>
      <c r="Q21" s="8"/>
      <c r="R21" s="8"/>
      <c r="S21" s="8"/>
      <c r="T21" s="8"/>
      <c r="U21" s="8"/>
      <c r="V21" s="8"/>
      <c r="W21" s="8"/>
      <c r="X21" s="8"/>
      <c r="Y21" s="8"/>
      <c r="Z21" s="8"/>
      <c r="AA21" s="8"/>
      <c r="AB21" s="8"/>
      <c r="AC21" s="8"/>
    </row>
    <row r="22" spans="1:29" x14ac:dyDescent="0.25">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row>
    <row r="23" spans="1:29" x14ac:dyDescent="0.25">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row>
    <row r="24" spans="1:29" x14ac:dyDescent="0.25">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row>
    <row r="25" spans="1:29" x14ac:dyDescent="0.25">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row>
    <row r="26" spans="1:29" x14ac:dyDescent="0.25">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row>
    <row r="27" spans="1:29" x14ac:dyDescent="0.25">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row>
    <row r="28" spans="1:29" x14ac:dyDescent="0.2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row>
    <row r="29" spans="1:29" x14ac:dyDescent="0.2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row>
    <row r="30" spans="1:29" x14ac:dyDescent="0.2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row>
    <row r="31" spans="1:29" x14ac:dyDescent="0.2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row>
    <row r="32" spans="1:29" x14ac:dyDescent="0.2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row>
    <row r="33" spans="1:29" x14ac:dyDescent="0.2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row>
    <row r="34" spans="1:29" x14ac:dyDescent="0.2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row>
    <row r="35" spans="1:29" x14ac:dyDescent="0.25">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row>
    <row r="36" spans="1:29" x14ac:dyDescent="0.25">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row>
    <row r="37" spans="1:29" x14ac:dyDescent="0.25">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row>
    <row r="38" spans="1:29" x14ac:dyDescent="0.25">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row>
    <row r="39" spans="1:29" x14ac:dyDescent="0.25">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row>
    <row r="40" spans="1:29" x14ac:dyDescent="0.25">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row>
    <row r="41" spans="1:29" x14ac:dyDescent="0.25">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row>
    <row r="42" spans="1:29" x14ac:dyDescent="0.2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row>
    <row r="43" spans="1:29" x14ac:dyDescent="0.25">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row>
    <row r="44" spans="1:29" x14ac:dyDescent="0.2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row>
    <row r="45" spans="1:29" x14ac:dyDescent="0.2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row>
    <row r="46" spans="1:29" x14ac:dyDescent="0.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row>
    <row r="47" spans="1:29" x14ac:dyDescent="0.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row>
    <row r="48" spans="1:29" x14ac:dyDescent="0.2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row>
    <row r="49" spans="1:29"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row>
    <row r="50" spans="1:29" x14ac:dyDescent="0.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row>
    <row r="51" spans="1:29"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row>
    <row r="52" spans="1:29" x14ac:dyDescent="0.2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row>
    <row r="53" spans="1:29"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row>
    <row r="54" spans="1:29" x14ac:dyDescent="0.2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row>
    <row r="55" spans="1:29" x14ac:dyDescent="0.2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row>
    <row r="56" spans="1:29" x14ac:dyDescent="0.2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row>
    <row r="57" spans="1:29" x14ac:dyDescent="0.2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row>
    <row r="58" spans="1:29" x14ac:dyDescent="0.2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row>
    <row r="59" spans="1:29" x14ac:dyDescent="0.25">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row>
    <row r="60" spans="1:29" x14ac:dyDescent="0.25">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row>
    <row r="61" spans="1:29" x14ac:dyDescent="0.25">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row>
    <row r="62" spans="1:29" x14ac:dyDescent="0.25">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row>
    <row r="63" spans="1:29" x14ac:dyDescent="0.25">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row>
    <row r="64" spans="1:29" x14ac:dyDescent="0.2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row>
    <row r="65" spans="1:29" x14ac:dyDescent="0.2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row>
    <row r="66" spans="1:29" x14ac:dyDescent="0.2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row>
    <row r="67" spans="1:29" x14ac:dyDescent="0.2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row>
    <row r="68" spans="1:29" x14ac:dyDescent="0.2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row>
    <row r="69" spans="1:29" x14ac:dyDescent="0.25">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row>
    <row r="70" spans="1:29" x14ac:dyDescent="0.2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row>
  </sheetData>
  <mergeCells count="5">
    <mergeCell ref="B4:E4"/>
    <mergeCell ref="B10:F10"/>
    <mergeCell ref="B1:F1"/>
    <mergeCell ref="B2:F2"/>
    <mergeCell ref="B15:F15"/>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README</vt:lpstr>
      <vt:lpstr>Cover</vt:lpstr>
      <vt:lpstr>Dashboard</vt:lpstr>
      <vt:lpstr>Drilldown</vt:lpstr>
      <vt:lpstr>Pivot_Heatmap</vt:lpstr>
      <vt:lpstr>Data_QueryLog</vt:lpstr>
      <vt:lpstr>Data_Status</vt:lpstr>
      <vt:lpstr>Data_Agents</vt:lpstr>
      <vt:lpstr>Data_Categories</vt:lpstr>
      <vt:lpstr>Calc_Metrics</vt:lpstr>
      <vt:lpstr>Admin</vt:lpstr>
      <vt:lpstr>rngAssignedTo</vt:lpstr>
      <vt:lpstr>rngReceivedDate</vt:lpstr>
      <vt:lpstr>rngSLAHours</vt:lpstr>
      <vt:lpstr>rngStatus</vt:lpstr>
      <vt:lpstr>SelectedEndDate</vt:lpstr>
      <vt:lpstr>SelectedStartDate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C W</dc:creator>
  <cp:lastModifiedBy>B C W</cp:lastModifiedBy>
  <dcterms:created xsi:type="dcterms:W3CDTF">2026-08-10T11:45:56Z</dcterms:created>
  <dcterms:modified xsi:type="dcterms:W3CDTF">2026-08-13T16:22:05Z</dcterms:modified>
</cp:coreProperties>
</file>